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EsteLivro" autoCompressPictures="0"/>
  <mc:AlternateContent xmlns:mc="http://schemas.openxmlformats.org/markup-compatibility/2006">
    <mc:Choice Requires="x15">
      <x15ac:absPath xmlns:x15ac="http://schemas.microsoft.com/office/spreadsheetml/2010/11/ac" url="https://ipppt-my.sharepoint.com/personal/llima_estg_ipp_pt/Documents/_ESTG.PR/2025/ADD_2022-2024/"/>
    </mc:Choice>
  </mc:AlternateContent>
  <xr:revisionPtr revIDLastSave="2" documentId="11_CFAF40BF106E3F34CC3C8687C194CF047E323BDE" xr6:coauthVersionLast="47" xr6:coauthVersionMax="47" xr10:uidLastSave="{0ED55446-8E83-4E12-A504-9784CF6C7EA5}"/>
  <bookViews>
    <workbookView xWindow="-8280" yWindow="-21710" windowWidth="38620" windowHeight="21820" tabRatio="804" firstSheet="1" activeTab="1" xr2:uid="{00000000-000D-0000-FFFF-FFFF00000000}"/>
  </bookViews>
  <sheets>
    <sheet name="Listas" sheetId="11" state="hidden" r:id="rId1"/>
    <sheet name="EXCEÇÕES" sheetId="12" r:id="rId2"/>
    <sheet name="FAD-Identificacao" sheetId="5" r:id="rId3"/>
    <sheet name="FAD-DimensaoPedagogica" sheetId="7" r:id="rId4"/>
    <sheet name="FAD-DimensaoTecnicaCientifica" sheetId="6" r:id="rId5"/>
    <sheet name="FAD-DimensaoOrganizacional" sheetId="8" r:id="rId6"/>
    <sheet name="PontuacaoDimensao" sheetId="4" r:id="rId7"/>
    <sheet name="PontuacaoGeral" sheetId="10" r:id="rId8"/>
  </sheets>
  <definedNames>
    <definedName name="A6a">'FAD-DimensaoTecnicaCientifica'!$A$6</definedName>
    <definedName name="_xlnm.Print_Area" localSheetId="6">PontuacaoDimensao!$A$1:$M$114</definedName>
    <definedName name="D26a">PontuacaoGeral!$D$23</definedName>
    <definedName name="Escolha">INDEX(Lista[],,MATCH('FAD-Identificacao'!C1048510,Meses,0))</definedName>
    <definedName name="I59a">'FAD-DimensaoPedagogica'!#REF!</definedName>
    <definedName name="Intervalos">_xludf.INDEX(Escolhas,,_xludf.MATCH(Escolhas,Escolha,0))</definedName>
    <definedName name="J62a">'FAD-DimensaoPedagogica'!$J$77</definedName>
    <definedName name="M12a">PontuacaoDimensao!$L$13</definedName>
    <definedName name="M24a">PontuacaoDimensao!$L$27</definedName>
    <definedName name="MáxMeses">Listas!$D$10</definedName>
    <definedName name="Meses">Lista[#Headers]</definedName>
    <definedName name="O57a">'FAD-DimensaoPedagogica'!$O$72</definedName>
    <definedName name="Q10a">'FAD-DimensaoOrganizacional'!$Q$10</definedName>
    <definedName name="Q11a">'FAD-DimensaoOrganizacional'!$Q$11</definedName>
    <definedName name="Q12a">'FAD-DimensaoOrganizacional'!$Q$12</definedName>
    <definedName name="Q13a">'FAD-DimensaoOrganizacional'!$Q$13</definedName>
    <definedName name="Q14a">'FAD-DimensaoOrganizacional'!$Q$14</definedName>
    <definedName name="Q15a">'FAD-DimensaoOrganizacional'!$Q$15</definedName>
    <definedName name="Q6a">'FAD-DimensaoOrganizacional'!$Q$6</definedName>
    <definedName name="Q7a">'FAD-DimensaoOrganizacional'!$Q$7</definedName>
    <definedName name="Q8a">'FAD-DimensaoOrganizacional'!$Q$8</definedName>
    <definedName name="Q9a">'FAD-DimensaoOrganizacional'!$Q$9</definedName>
    <definedName name="solver_opt" localSheetId="7">PontuacaoGeral!$D$22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2" l="1"/>
  <c r="E19" i="12"/>
  <c r="E8" i="12"/>
  <c r="E9" i="12"/>
  <c r="E10" i="12"/>
  <c r="E11" i="12"/>
  <c r="E12" i="12"/>
  <c r="E13" i="12"/>
  <c r="E14" i="12"/>
  <c r="J77" i="7"/>
  <c r="L13" i="4"/>
  <c r="M13" i="4"/>
  <c r="L9" i="4"/>
  <c r="G10" i="4"/>
  <c r="G11" i="4"/>
  <c r="G12" i="4"/>
  <c r="M9" i="4"/>
  <c r="M19" i="4"/>
  <c r="F19" i="4"/>
  <c r="C4" i="10"/>
  <c r="R9" i="7"/>
  <c r="L4" i="4"/>
  <c r="J4" i="4"/>
  <c r="H4" i="4"/>
  <c r="M4" i="4"/>
  <c r="L5" i="4"/>
  <c r="J5" i="4"/>
  <c r="H5" i="4"/>
  <c r="M5" i="4"/>
  <c r="L6" i="4"/>
  <c r="J6" i="4"/>
  <c r="H6" i="4"/>
  <c r="M6" i="4"/>
  <c r="L7" i="4"/>
  <c r="J7" i="4"/>
  <c r="H7" i="4"/>
  <c r="M7" i="4"/>
  <c r="M8" i="4"/>
  <c r="F8" i="4"/>
  <c r="C3" i="10"/>
  <c r="L20" i="4"/>
  <c r="J20" i="4"/>
  <c r="H20" i="4"/>
  <c r="M20" i="4"/>
  <c r="R113" i="7"/>
  <c r="L21" i="4"/>
  <c r="J21" i="4"/>
  <c r="H21" i="4"/>
  <c r="M21" i="4"/>
  <c r="L22" i="4"/>
  <c r="J22" i="4"/>
  <c r="H22" i="4"/>
  <c r="M22" i="4"/>
  <c r="L23" i="4"/>
  <c r="J23" i="4"/>
  <c r="H23" i="4"/>
  <c r="M23" i="4"/>
  <c r="L24" i="4"/>
  <c r="J24" i="4"/>
  <c r="H24" i="4"/>
  <c r="M24" i="4"/>
  <c r="M25" i="4"/>
  <c r="F25" i="4"/>
  <c r="C5" i="10"/>
  <c r="C18" i="10"/>
  <c r="E25" i="12"/>
  <c r="E24" i="12"/>
  <c r="E23" i="12"/>
  <c r="E22" i="12"/>
  <c r="E21" i="12"/>
  <c r="E20" i="12"/>
  <c r="E26" i="12"/>
  <c r="E2" i="12"/>
  <c r="J112" i="4"/>
  <c r="J111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2" i="4"/>
  <c r="J91" i="4"/>
  <c r="J89" i="4"/>
  <c r="J87" i="4"/>
  <c r="J86" i="4"/>
  <c r="J84" i="4"/>
  <c r="J83" i="4"/>
  <c r="J82" i="4"/>
  <c r="J81" i="4"/>
  <c r="J80" i="4"/>
  <c r="J79" i="4"/>
  <c r="J78" i="4"/>
  <c r="J77" i="4"/>
  <c r="J75" i="4"/>
  <c r="J74" i="4"/>
  <c r="J73" i="4"/>
  <c r="J72" i="4"/>
  <c r="J70" i="4"/>
  <c r="J69" i="4"/>
  <c r="J67" i="4"/>
  <c r="J66" i="4"/>
  <c r="J65" i="4"/>
  <c r="J64" i="4"/>
  <c r="J63" i="4"/>
  <c r="J62" i="4"/>
  <c r="J59" i="4"/>
  <c r="J58" i="4"/>
  <c r="J57" i="4"/>
  <c r="J56" i="4"/>
  <c r="J55" i="4"/>
  <c r="J54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2" i="4"/>
  <c r="H112" i="4"/>
  <c r="H111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2" i="4"/>
  <c r="H91" i="4"/>
  <c r="H89" i="4"/>
  <c r="H87" i="4"/>
  <c r="H86" i="4"/>
  <c r="H84" i="4"/>
  <c r="H83" i="4"/>
  <c r="H82" i="4"/>
  <c r="H81" i="4"/>
  <c r="H80" i="4"/>
  <c r="H79" i="4"/>
  <c r="H78" i="4"/>
  <c r="H77" i="4"/>
  <c r="H75" i="4"/>
  <c r="H74" i="4"/>
  <c r="H73" i="4"/>
  <c r="H72" i="4"/>
  <c r="H70" i="4"/>
  <c r="H69" i="4"/>
  <c r="H67" i="4"/>
  <c r="H66" i="4"/>
  <c r="H65" i="4"/>
  <c r="H64" i="4"/>
  <c r="H63" i="4"/>
  <c r="H62" i="4"/>
  <c r="H59" i="4"/>
  <c r="H58" i="4"/>
  <c r="H57" i="4"/>
  <c r="H56" i="4"/>
  <c r="H55" i="4"/>
  <c r="H54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2" i="4"/>
  <c r="L77" i="4"/>
  <c r="L69" i="4"/>
  <c r="L65" i="4"/>
  <c r="L64" i="4"/>
  <c r="L63" i="4"/>
  <c r="L62" i="4"/>
  <c r="L41" i="4"/>
  <c r="L35" i="4"/>
  <c r="D25" i="10"/>
  <c r="L112" i="4"/>
  <c r="M112" i="4"/>
  <c r="R357" i="6"/>
  <c r="L89" i="4"/>
  <c r="M89" i="4"/>
  <c r="L91" i="4"/>
  <c r="M91" i="4"/>
  <c r="L92" i="4"/>
  <c r="M92" i="4"/>
  <c r="M62" i="4"/>
  <c r="M63" i="4"/>
  <c r="M64" i="4"/>
  <c r="M65" i="4"/>
  <c r="L66" i="4"/>
  <c r="M66" i="4"/>
  <c r="L67" i="4"/>
  <c r="M67" i="4"/>
  <c r="M69" i="4"/>
  <c r="L70" i="4"/>
  <c r="L72" i="4"/>
  <c r="L73" i="4"/>
  <c r="L74" i="4"/>
  <c r="L75" i="4"/>
  <c r="M75" i="4"/>
  <c r="M77" i="4"/>
  <c r="L78" i="4"/>
  <c r="M78" i="4"/>
  <c r="L79" i="4"/>
  <c r="M79" i="4"/>
  <c r="L80" i="4"/>
  <c r="M80" i="4"/>
  <c r="L81" i="4"/>
  <c r="M81" i="4"/>
  <c r="L82" i="4"/>
  <c r="L83" i="4"/>
  <c r="M83" i="4"/>
  <c r="L84" i="4"/>
  <c r="L86" i="4"/>
  <c r="M86" i="4"/>
  <c r="L87" i="4"/>
  <c r="M87" i="4"/>
  <c r="M35" i="4"/>
  <c r="L36" i="4"/>
  <c r="M36" i="4"/>
  <c r="L37" i="4"/>
  <c r="M37" i="4"/>
  <c r="L38" i="4"/>
  <c r="M38" i="4"/>
  <c r="L39" i="4"/>
  <c r="M39" i="4"/>
  <c r="L40" i="4"/>
  <c r="M40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4" i="4"/>
  <c r="M54" i="4"/>
  <c r="L55" i="4"/>
  <c r="M55" i="4"/>
  <c r="L56" i="4"/>
  <c r="M56" i="4"/>
  <c r="L57" i="4"/>
  <c r="M57" i="4"/>
  <c r="L58" i="4"/>
  <c r="M58" i="4"/>
  <c r="L59" i="4"/>
  <c r="M59" i="4"/>
  <c r="L27" i="4"/>
  <c r="M27" i="4"/>
  <c r="R17" i="6"/>
  <c r="L32" i="4"/>
  <c r="M32" i="4"/>
  <c r="L95" i="4"/>
  <c r="L96" i="4"/>
  <c r="L97" i="4"/>
  <c r="L98" i="4"/>
  <c r="L99" i="4"/>
  <c r="M99" i="4"/>
  <c r="L100" i="4"/>
  <c r="L101" i="4"/>
  <c r="M101" i="4"/>
  <c r="L102" i="4"/>
  <c r="L103" i="4"/>
  <c r="L104" i="4"/>
  <c r="L105" i="4"/>
  <c r="M105" i="4"/>
  <c r="L106" i="4"/>
  <c r="L107" i="4"/>
  <c r="M107" i="4"/>
  <c r="L108" i="4"/>
  <c r="L109" i="4"/>
  <c r="L111" i="4"/>
  <c r="M111" i="4"/>
  <c r="M103" i="4"/>
  <c r="M74" i="4"/>
  <c r="M95" i="4"/>
  <c r="M98" i="4"/>
  <c r="M82" i="4"/>
  <c r="M73" i="4"/>
  <c r="M102" i="4"/>
  <c r="M109" i="4"/>
  <c r="M97" i="4"/>
  <c r="M72" i="4"/>
  <c r="M106" i="4"/>
  <c r="M108" i="4"/>
  <c r="M104" i="4"/>
  <c r="M100" i="4"/>
  <c r="M96" i="4"/>
  <c r="M84" i="4"/>
  <c r="M70" i="4"/>
  <c r="M113" i="4"/>
  <c r="F113" i="4"/>
  <c r="C15" i="10"/>
  <c r="M93" i="4"/>
  <c r="F93" i="4"/>
  <c r="C11" i="10"/>
  <c r="M60" i="4"/>
  <c r="F60" i="4"/>
  <c r="C9" i="10"/>
  <c r="M33" i="4"/>
  <c r="F33" i="4"/>
  <c r="C8" i="10"/>
  <c r="M110" i="4"/>
  <c r="F110" i="4"/>
  <c r="C14" i="10"/>
  <c r="C20" i="10"/>
  <c r="M88" i="4"/>
  <c r="F88" i="4"/>
  <c r="C10" i="10"/>
  <c r="E113" i="4"/>
  <c r="E93" i="4"/>
  <c r="E33" i="4"/>
  <c r="E19" i="4"/>
  <c r="E60" i="4"/>
  <c r="E8" i="4"/>
  <c r="E110" i="4"/>
  <c r="E114" i="4"/>
  <c r="E88" i="4"/>
  <c r="E94" i="4"/>
  <c r="E25" i="4"/>
  <c r="E26" i="4"/>
  <c r="C19" i="10"/>
  <c r="D22" i="10"/>
  <c r="D24" i="10"/>
  <c r="D26" i="10"/>
  <c r="D27" i="10"/>
</calcChain>
</file>

<file path=xl/sharedStrings.xml><?xml version="1.0" encoding="utf-8"?>
<sst xmlns="http://schemas.openxmlformats.org/spreadsheetml/2006/main" count="985" uniqueCount="374">
  <si>
    <t>Dimensão</t>
  </si>
  <si>
    <t>Peso da dimensão (%)</t>
  </si>
  <si>
    <t>Máximo dimensão</t>
  </si>
  <si>
    <t>Peso do item (%)</t>
  </si>
  <si>
    <t>Máximo item</t>
  </si>
  <si>
    <t>Sub-itens</t>
  </si>
  <si>
    <t>Peso sub-item</t>
  </si>
  <si>
    <t>Ocorrência</t>
  </si>
  <si>
    <t>Nº Máximo de Sub-itens</t>
  </si>
  <si>
    <t>Máximo sub-item</t>
  </si>
  <si>
    <t>Pedagógica</t>
  </si>
  <si>
    <t>10 a 60</t>
  </si>
  <si>
    <t>Atividade de Ensino, Acompanhamento e Orientação de Estudantes</t>
  </si>
  <si>
    <t>Tempo de docência no período</t>
  </si>
  <si>
    <t>Meses</t>
  </si>
  <si>
    <t>N. de UC diferentes que leccionou (não inclui orientações)</t>
  </si>
  <si>
    <t>UC</t>
  </si>
  <si>
    <t>N. de UC que assumiu a regência</t>
  </si>
  <si>
    <t>N.º de Projetos/estágios que orientou ou coorientou (e avaliados publicamente por júri)</t>
  </si>
  <si>
    <t>Projetos</t>
  </si>
  <si>
    <t>Cumprimento de obrigações profissionais</t>
  </si>
  <si>
    <t>Número de não conformidades no SGQ relacionadas com atividade letiva:</t>
  </si>
  <si>
    <t>N.º</t>
  </si>
  <si>
    <t>NA</t>
  </si>
  <si>
    <t>Resultado da avaliação pelos estudantes</t>
  </si>
  <si>
    <t>Valor</t>
  </si>
  <si>
    <t>Elaboração de textos de apoio, apontamentos impressos, cadernos de exercícios, software, manuais de práticas de laboratório, produções audiovisuais, etc.</t>
  </si>
  <si>
    <t>Trabalho (n.º pag. &gt; 20)</t>
  </si>
  <si>
    <t>N. de horas em cursos de formação ou atualização pedagógica</t>
  </si>
  <si>
    <t>Horas</t>
  </si>
  <si>
    <t>Desenvolvimento de projetos extracurriculares (Seminários, Workshops, UC extra-curriculares, Cursos breves de âmbito pedagógico, ...), sem remuneração nem inclusão no serviço docente</t>
  </si>
  <si>
    <t>Participação em Mobilidade OUT</t>
  </si>
  <si>
    <t>OUT</t>
  </si>
  <si>
    <t>N.º de UCs leccionadas pelo docente com avaliação de Estudantes em Mobilidade IN</t>
  </si>
  <si>
    <t>Técnica e Científica</t>
  </si>
  <si>
    <t>Formação académica e técnico-científica</t>
  </si>
  <si>
    <t>Formação académica</t>
  </si>
  <si>
    <t>Formação mais elevada</t>
  </si>
  <si>
    <t>N. de horas em cursos de formação técnico-científica</t>
  </si>
  <si>
    <t>Atividade de investigação</t>
  </si>
  <si>
    <t>Publicações</t>
  </si>
  <si>
    <t>- Autor ou co-autor de livro técnico-científico (excluindo compilações de artigos já publicados)</t>
  </si>
  <si>
    <t>Livro</t>
  </si>
  <si>
    <t>- Editor ou co-editor /Coordenador ou co-coordenador/organizador de livro técnico-científico (excluindo compilações de artigos já publicados)</t>
  </si>
  <si>
    <t>- Autor ou co-autor de capítulo de livro técnico-científico (indexação ISI ou SCOPUS)</t>
  </si>
  <si>
    <t>- Autor ou co-autor de capítulo de livro técnico-científico</t>
  </si>
  <si>
    <t>- Tradutor/Editor crítico/revisor de livro técnico-científico</t>
  </si>
  <si>
    <t>- Entradas em enciclopédias/dicionários</t>
  </si>
  <si>
    <t>Entradas</t>
  </si>
  <si>
    <t>- Artigo em revista técnico-científica de âmbito internacional ou nacional com revisão por pares (indexação ISI ou SCOPUS)</t>
  </si>
  <si>
    <t>Artigo</t>
  </si>
  <si>
    <t>- Artigo em revista técnico-científica de âmbito internacional com revisão por pares</t>
  </si>
  <si>
    <t>- Artigo em revista técnico-científica de âmbito nacional com revisão por pares</t>
  </si>
  <si>
    <t>- Artigo em atas de congresso internacional ou nacional (indexação ISI ou SCOPUS)</t>
  </si>
  <si>
    <t>- Artigo em atas de congresso internacional</t>
  </si>
  <si>
    <t>- Artigo em atas de congresso nacional</t>
  </si>
  <si>
    <t>- Comunicação oral por convite como orador principal em congresso científico</t>
  </si>
  <si>
    <t>Apresentação</t>
  </si>
  <si>
    <t>- Comunicação oral em congresso internacional</t>
  </si>
  <si>
    <t>- Comunicação oral em congresso nacional</t>
  </si>
  <si>
    <t>- Comunicação em poster em congresso internacional</t>
  </si>
  <si>
    <t>- Comunicação em poster em congresso nacional</t>
  </si>
  <si>
    <t>Patentes</t>
  </si>
  <si>
    <t>Registo</t>
  </si>
  <si>
    <t>Comissões científicas e arbitragem</t>
  </si>
  <si>
    <t>- Membro de comissão científica de congresso técnico-científico internacional ou nacional (indexação ISI ou SCOPUS)</t>
  </si>
  <si>
    <t>Evento</t>
  </si>
  <si>
    <t>- Membro de comissão científica de congresso técnico-científico internacional</t>
  </si>
  <si>
    <t>- Membro de comissão científica de congresso técnico-científico nacional</t>
  </si>
  <si>
    <t>- Membro de comissão científica ou arbitragem (referee) em revista internacional ou nacional (indexação ISI ou SCOPUS)</t>
  </si>
  <si>
    <t>Revista</t>
  </si>
  <si>
    <t>- Membro de comissão científica ou arbitragem (referee) em revista internacional</t>
  </si>
  <si>
    <t>- Membro de comissão científica ou arbitragem (referee) em revista nacional</t>
  </si>
  <si>
    <t>Orientação e arbitragem (júri) de trabalhos e projetos de investigação e desenvolvimento e prémios</t>
  </si>
  <si>
    <t>Participação em centros de investigação</t>
  </si>
  <si>
    <t>- Diretor de centro de investigação reconhecido pela FCT ou com captação de orçamento anual superior 50000 euros</t>
  </si>
  <si>
    <t>Centro</t>
  </si>
  <si>
    <t>- Sub-diretor de centro de investigação reconhecido pela FCT ou com captação de orçamento anual superior 50000 euros</t>
  </si>
  <si>
    <t>- Membro de centro de investigação reconhecido pela FCT</t>
  </si>
  <si>
    <t>Orientações de trabalhos científicos</t>
  </si>
  <si>
    <t>- Orientação ou co-orientação de teses de doutoramento (concluida) não cumulativa com "membro de júri"</t>
  </si>
  <si>
    <t>Orientação</t>
  </si>
  <si>
    <t>- Orientação ou co-orientação de dissertação de mestrado (concluida) não cumulativa com "membro de júri"</t>
  </si>
  <si>
    <t xml:space="preserve">Arbitragem (júri) de trabalhos e projetos de investigação </t>
  </si>
  <si>
    <t>- Júri de provas públicas de doutoramento</t>
  </si>
  <si>
    <t>Participação</t>
  </si>
  <si>
    <t>- Júri de provas públicas de título de especialista</t>
  </si>
  <si>
    <t>- Júri de de provas públicas de dissertação/projeto/relatório de estágio de mestrado</t>
  </si>
  <si>
    <t>- Júri de de provas públicas de projeto/relatório de estágio de licenciatura</t>
  </si>
  <si>
    <t>Participação em projetos de investigação</t>
  </si>
  <si>
    <t> - Investigador responsável máximo de projeto internacional com financiamento externo</t>
  </si>
  <si>
    <t>Projeto</t>
  </si>
  <si>
    <t> - Investigador responsável máximo de projeto nacional com financiamento externo</t>
  </si>
  <si>
    <t> - Investigador responsável na instituição de projeto internacional com financiamento externo</t>
  </si>
  <si>
    <t> - Investigador responsável na instituição de projeto nacional com financiamento externo</t>
  </si>
  <si>
    <t xml:space="preserve"> - Investigador responsável  de projeto com financiamento da instituição</t>
  </si>
  <si>
    <t>- Colaborador em projeto de investigação internacional com financiamento externo</t>
  </si>
  <si>
    <t>- Colaborador em projeto de investigação nacional com financiamento externo</t>
  </si>
  <si>
    <t>- Colaborador em projeto de investigação com financiamento interno</t>
  </si>
  <si>
    <t>Prémios</t>
  </si>
  <si>
    <t>- Prémio ou distinção nacional</t>
  </si>
  <si>
    <t>Prémio</t>
  </si>
  <si>
    <t>- Prémio ou distinção internacional</t>
  </si>
  <si>
    <t>Experiência Profissional</t>
  </si>
  <si>
    <t>Experiência Profissional relevante regular em atividade fora do meio académico (apenas para professores sem exclusividade)</t>
  </si>
  <si>
    <t>Ano completo</t>
  </si>
  <si>
    <t> - Responsável por projeto de prestação de serviços/consultadoria</t>
  </si>
  <si>
    <t> - Colaborador em projeto de prestação de serviços/consultadoria</t>
  </si>
  <si>
    <t>Organizacional</t>
  </si>
  <si>
    <t>Cargos de Gestão Administrativa</t>
  </si>
  <si>
    <t>Membro do Conselho Técnico-Científico</t>
  </si>
  <si>
    <t>Mês</t>
  </si>
  <si>
    <t>Secretário do Conselho Técnico-Científico, não cumulativo com "Membro do Conselho Técnico-Científico"</t>
  </si>
  <si>
    <t>Membro do Conselho Pedagógico</t>
  </si>
  <si>
    <t>Secretário do Conselho Pedagógico, não cumulativo com "Membro do Conselho Pedagógico"</t>
  </si>
  <si>
    <t>Coordenador de Curso</t>
  </si>
  <si>
    <t>Comissão de Apoio à Coordenação de Curso</t>
  </si>
  <si>
    <t>Coordenador de Unidade Técnico-Científico, não cumulativo com "Responsável de Área Científica"</t>
  </si>
  <si>
    <t>Responsável de Área Científica</t>
  </si>
  <si>
    <t>Presidente de Júri de Seleção/Seriação de Candidatos (Mestrados, Pós-Graduações, CTeSP, Concursos Especiais, MCTR, M23, …), não cumulativo com "Membro de Júri de Seleção/Seriação de Candidatos"</t>
  </si>
  <si>
    <t>Nº</t>
  </si>
  <si>
    <t>Membro de Júri de Seleção/Seriação de Candidatos (Mestrados, Pós-Graduações, CTeSP, Concursos Especiais, MCTR, M23, …)</t>
  </si>
  <si>
    <t>Presidente de Grupo de Trabalho ou Comissão Institucional (Comissão de Creditação e Competências, Comissão de Auto-Avaliação, ...), não cumulativo com "Membro de Grupo de Trabalho ou Comissão Institucional"</t>
  </si>
  <si>
    <t>Membro de Grupo de Trabalho ou Comissão Institucional (Comissão de Creditação e Competências, Comissão de Auto-Avaliação, Comissão de Avaliação de Desempenho Docente, ...)</t>
  </si>
  <si>
    <t>Coordenador de Gabinete Institucional (previsto no Organigrama)</t>
  </si>
  <si>
    <t>Membro de Gabinete Institucional (previsto no Organigrama)</t>
  </si>
  <si>
    <t>Outras atividades</t>
  </si>
  <si>
    <t>Organização de eventos (seminários, workshops, cursos breves, aulas abertas, visitas de estudo, ...)</t>
  </si>
  <si>
    <t>Elaboração de material pedagógico, frequência de cursos de formação ou atualização e participação em atividades académicas</t>
  </si>
  <si>
    <t>Poster</t>
  </si>
  <si>
    <t>Ficha de Autoavaliação Docente</t>
  </si>
  <si>
    <t>Nome</t>
  </si>
  <si>
    <t>Categoria</t>
  </si>
  <si>
    <t>Tipo de contrato</t>
  </si>
  <si>
    <t>Grau ou título</t>
  </si>
  <si>
    <t>Instituição</t>
  </si>
  <si>
    <t>Ano de conclusão</t>
  </si>
  <si>
    <t>Autor ou co-Autor de livro técnico-científico (excluindo compilações de artigos já publicados)</t>
  </si>
  <si>
    <t>Editor ou co-editor /Coordenador ou co-coordenador/organizador de livro técnico-científico (excluindo compilações de artigos já publicados)</t>
  </si>
  <si>
    <t>Autor ou co-autor de capítulo de livro técnico-científico (indexação ISI ou SCOPUS)</t>
  </si>
  <si>
    <t>Autor ou co-Autor de capítulo de livro técnico-científico</t>
  </si>
  <si>
    <t>Tradutor/Editor crítico/revisor de livro técnico-científico</t>
  </si>
  <si>
    <t>Entradas em enciclopédias/dicionários</t>
  </si>
  <si>
    <t>Artigo em revista técnico-científica de âmbito internacional ou nacional com revisão por pares (indexação ISI ou SCOPUS)</t>
  </si>
  <si>
    <t>Artigo em revista técnico-científica de âmbito internacional com revisão por pares</t>
  </si>
  <si>
    <t>Artigo em revista técnico-científica de âmbito nacional com revisão por pares</t>
  </si>
  <si>
    <t>Artigo em atas de congresso internacional ou nacional (indexação ISI ou SCOPUS)</t>
  </si>
  <si>
    <t>Artigo em atas de congresso internacional</t>
  </si>
  <si>
    <t>Artigo em atas de congresso nacional</t>
  </si>
  <si>
    <t>Comunicação oral por convite como orador principal em congresso científico</t>
  </si>
  <si>
    <t>Comunicação oral em congresso internacional</t>
  </si>
  <si>
    <t>Comunicação oral em congresso nacional</t>
  </si>
  <si>
    <t>Comunicação em poster em congresso internacional</t>
  </si>
  <si>
    <t>Comunicação em poster em congresso nacional</t>
  </si>
  <si>
    <t>Cursos de formação técnico-científica</t>
  </si>
  <si>
    <t>Total</t>
  </si>
  <si>
    <t>2 - Dimensão técnica e científica</t>
  </si>
  <si>
    <t>2.1 - Formação académica e técnico-científica</t>
  </si>
  <si>
    <t>2.2 - Atividade de investigação</t>
  </si>
  <si>
    <t>2.2.1 - Publicações</t>
  </si>
  <si>
    <t>2.2.2 - Patentes</t>
  </si>
  <si>
    <t>2.2.3 - Comissões científicas e arbitragem</t>
  </si>
  <si>
    <t>2.3 - Orientação e arbitragem (júri) de trabalhos e projetos de investigação e desenvolvimento e prémios</t>
  </si>
  <si>
    <t>2.3.1 - Participação em centros de investigação</t>
  </si>
  <si>
    <t>2.3.2 - Orientações de trabalhos científicos</t>
  </si>
  <si>
    <t>2.3.3 - Arbitragem (júri) de trabalhos e projetos de investigação</t>
  </si>
  <si>
    <t>2.3.4 - Participação em projetos de investigação</t>
  </si>
  <si>
    <t>2.3.5 - Prémios</t>
  </si>
  <si>
    <t>Prémio ou distinção nacional</t>
  </si>
  <si>
    <t>Prémio ou distinção internacional</t>
  </si>
  <si>
    <t>2.4 - Experiência Profissional relevante regular em atividade fora do meio académico (apenas para professores sem exclusividade)</t>
  </si>
  <si>
    <t>2.5 - Prestação de serviços e consultadorias em nome do IPP ou da ESTGF</t>
  </si>
  <si>
    <r>
      <t xml:space="preserve">Membro de comissão científica de congresso técnico-científico internacional ou nacional (indexação ISI ou SCOPUS)
</t>
    </r>
    <r>
      <rPr>
        <sz val="8"/>
        <color theme="1" tint="0.499984740745262"/>
        <rFont val="Calibri"/>
        <family val="2"/>
        <scheme val="minor"/>
      </rPr>
      <t>[Funções; Entidade organizadora; Título do congresso; Local de realização; Data de realização]</t>
    </r>
  </si>
  <si>
    <r>
      <t xml:space="preserve">Membro de comissão científica de congresso técnico-científico internacional
</t>
    </r>
    <r>
      <rPr>
        <sz val="8"/>
        <color theme="1" tint="0.499984740745262"/>
        <rFont val="Calibri"/>
        <family val="2"/>
        <scheme val="minor"/>
      </rPr>
      <t>[Funções; Entidade organizadora; Título do congresso; Local de realização; Data de realização]</t>
    </r>
  </si>
  <si>
    <r>
      <t xml:space="preserve">Membro de comissão científica de congresso técnico-científico nacional
</t>
    </r>
    <r>
      <rPr>
        <sz val="8"/>
        <color theme="1" tint="0.499984740745262"/>
        <rFont val="Calibri"/>
        <family val="2"/>
        <scheme val="minor"/>
      </rPr>
      <t>[Funções; Entidade organizadora; Título do congresso; Local de realização; Data de realização]</t>
    </r>
  </si>
  <si>
    <r>
      <t xml:space="preserve">Sub-diretor de centro de investigação não reconhecido pela FCT, mas reconhecido pelo CTC e Presidência da ESTGF
</t>
    </r>
    <r>
      <rPr>
        <sz val="8"/>
        <color theme="1" tint="0.499984740745262"/>
        <rFont val="Calibri"/>
        <family val="2"/>
        <scheme val="minor"/>
      </rPr>
      <t xml:space="preserve">[Centro de investigação/Instituição] </t>
    </r>
  </si>
  <si>
    <r>
      <t xml:space="preserve">Membro de centro de investigação reconhecido pela FCT
</t>
    </r>
    <r>
      <rPr>
        <sz val="8"/>
        <color theme="1" tint="0.499984740745262"/>
        <rFont val="Calibri"/>
        <family val="2"/>
        <scheme val="minor"/>
      </rPr>
      <t xml:space="preserve">[Centro de investigação/Instituição] </t>
    </r>
  </si>
  <si>
    <r>
      <t xml:space="preserve">Júri de provas públicas de doutoramento
</t>
    </r>
    <r>
      <rPr>
        <sz val="8"/>
        <color theme="1" tint="0.499984740745262"/>
        <rFont val="Calibri"/>
        <family val="2"/>
        <scheme val="minor"/>
      </rPr>
      <t xml:space="preserve">[Título; Autor; Instituição; Data] </t>
    </r>
  </si>
  <si>
    <r>
      <t xml:space="preserve">Júri de provas públicas de título de especialista
</t>
    </r>
    <r>
      <rPr>
        <sz val="8"/>
        <color theme="1" tint="0.499984740745262"/>
        <rFont val="Calibri"/>
        <family val="2"/>
        <scheme val="minor"/>
      </rPr>
      <t xml:space="preserve">[Título; Autor; Instituição; Data] </t>
    </r>
  </si>
  <si>
    <r>
      <t xml:space="preserve">Júri de de provas públicas de dissertação/projeto/relatório de estágio de mestrado
</t>
    </r>
    <r>
      <rPr>
        <sz val="8"/>
        <color theme="1" tint="0.499984740745262"/>
        <rFont val="Calibri"/>
        <family val="2"/>
        <scheme val="minor"/>
      </rPr>
      <t xml:space="preserve">[Título; Autor; Instituição; Data] </t>
    </r>
  </si>
  <si>
    <r>
      <t xml:space="preserve">Júri de de provas públicas de projeto/relatório de estágio de licenciatura
</t>
    </r>
    <r>
      <rPr>
        <sz val="8"/>
        <color theme="1" tint="0.499984740745262"/>
        <rFont val="Calibri"/>
        <family val="2"/>
        <scheme val="minor"/>
      </rPr>
      <t xml:space="preserve">[Título; Autor; Instituição; Data] </t>
    </r>
  </si>
  <si>
    <t>Tipo de atividade</t>
  </si>
  <si>
    <t>Instituição onde foi desenvolvida</t>
  </si>
  <si>
    <t>1 - Dimensão pedagógica</t>
  </si>
  <si>
    <t>1.1 - Atividade de Ensino, Acompanhamento e Orientação de Estudantes</t>
  </si>
  <si>
    <t>Duração (em meses)</t>
  </si>
  <si>
    <t>N.º de meses de atividade</t>
  </si>
  <si>
    <r>
      <t xml:space="preserve">Unidades curriculares diferentes que lecionou (não inclui orientações)
</t>
    </r>
    <r>
      <rPr>
        <sz val="8"/>
        <color theme="1" tint="0.499984740745262"/>
        <rFont val="Calibri"/>
        <family val="2"/>
        <scheme val="minor"/>
      </rPr>
      <t>[Designação da UC; Curso; Ano; Semestre]</t>
    </r>
  </si>
  <si>
    <t>1.2 - Cumprimento de obrigações profissionais</t>
  </si>
  <si>
    <t>Número de não conformidades no SGQ relacionadas com atividade letiva</t>
  </si>
  <si>
    <t>0</t>
  </si>
  <si>
    <t>De 1 a 3</t>
  </si>
  <si>
    <t>Mais de 3</t>
  </si>
  <si>
    <t>Licenciatura</t>
  </si>
  <si>
    <t>Mestrado</t>
  </si>
  <si>
    <t>Título de Especialista</t>
  </si>
  <si>
    <t>Doutoramento</t>
  </si>
  <si>
    <t>Resultado médio (dos 3 anos) da avaliação pelos estudantes (3,5 - 4,0)</t>
  </si>
  <si>
    <t>Resultado médio (dos 3 anos) da avaliação pelos estudantes (3,0 - 3,4)</t>
  </si>
  <si>
    <t>Resultado médio (dos 3 anos) da avaliação pelos estudantes (2,5 - 2,9)</t>
  </si>
  <si>
    <t>Resultado médio (dos 3 anos) da avaliação pelos estudantes (2,0 - 2,4)</t>
  </si>
  <si>
    <t>Resultado médio (dos 3 anos) da avaliação pelos estudantes (&lt; 2,0)</t>
  </si>
  <si>
    <t>1.3 - Elaboração de material pedagógico, frequência de cursos de formação ou atualização e participação em atividades académicas</t>
  </si>
  <si>
    <r>
      <t xml:space="preserve">Descrição dos materiais pedagógicos elaborados
</t>
    </r>
    <r>
      <rPr>
        <sz val="8"/>
        <color theme="1" tint="0.499984740745262"/>
        <rFont val="Calibri"/>
        <family val="2"/>
        <scheme val="minor"/>
      </rPr>
      <t>[Textos de apoio, apontamentos impressos, cadernos de exercícios, software, manuais de práticas de laboratório, produções audiovisuais, outros]</t>
    </r>
  </si>
  <si>
    <t>Tipo</t>
  </si>
  <si>
    <t>Âmbito da UC/Curso</t>
  </si>
  <si>
    <t>N.º de páginas</t>
  </si>
  <si>
    <t>Textos de apoio</t>
  </si>
  <si>
    <t>Apontamentos impressos</t>
  </si>
  <si>
    <t>Cadernos de exercícios</t>
  </si>
  <si>
    <t>Software</t>
  </si>
  <si>
    <t>Manuais de práticas de laboratório</t>
  </si>
  <si>
    <t>Produções audiovisuais</t>
  </si>
  <si>
    <t>Outros materiais</t>
  </si>
  <si>
    <t>Cursos de formação ou atualização pedagógica</t>
  </si>
  <si>
    <t>N.º de horas</t>
  </si>
  <si>
    <t>Temática</t>
  </si>
  <si>
    <t>3 - Dimensão organizacional</t>
  </si>
  <si>
    <t>3.1 - Cargos de Gestão Administrativa</t>
  </si>
  <si>
    <t>N.º de meses</t>
  </si>
  <si>
    <t>3.2 - Outras atividades</t>
  </si>
  <si>
    <t>Designação/Temática</t>
  </si>
  <si>
    <t>Pontuação</t>
  </si>
  <si>
    <t>Sub-dimensão</t>
  </si>
  <si>
    <t>Pontuação por dimensão</t>
  </si>
  <si>
    <t>Sub-total</t>
  </si>
  <si>
    <t>Resultado Obtido
(n.º de sub-itens)</t>
  </si>
  <si>
    <t>Pontuação obtida</t>
  </si>
  <si>
    <r>
      <t xml:space="preserve">Unidades curriculares que assumiu a regência
</t>
    </r>
    <r>
      <rPr>
        <sz val="8"/>
        <color theme="1" tint="0.499984740745262"/>
        <rFont val="Calibri"/>
        <family val="2"/>
        <scheme val="minor"/>
      </rPr>
      <t>[Designação da UC; Curso; Ano; Semestre; Ano letivo]</t>
    </r>
  </si>
  <si>
    <r>
      <t xml:space="preserve">Unidades curriculares lecionadas pelo docente com avaliação de Estudantes em Mobilidade IN
</t>
    </r>
    <r>
      <rPr>
        <sz val="8"/>
        <color theme="1" tint="0.499984740745262"/>
        <rFont val="Calibri"/>
        <family val="2"/>
        <scheme val="minor"/>
      </rPr>
      <t>[Designação da UC; Curso; Ano; Semestre; Ano letivo]</t>
    </r>
  </si>
  <si>
    <r>
      <t xml:space="preserve">Projetos/Estágios que orientou ou coorientou (e avaliados publicamento por júri)
</t>
    </r>
    <r>
      <rPr>
        <sz val="8"/>
        <color theme="1" tint="0.499984740745262"/>
        <rFont val="Calibri"/>
        <family val="2"/>
        <scheme val="minor"/>
      </rPr>
      <t>[Título do projeto/estágio; Estudante; Curso; Instituição; Ano de conclusão]</t>
    </r>
  </si>
  <si>
    <t>Ano 1</t>
  </si>
  <si>
    <t>Ano 2</t>
  </si>
  <si>
    <t>Ano 3</t>
  </si>
  <si>
    <t>Média</t>
  </si>
  <si>
    <r>
      <rPr>
        <sz val="10"/>
        <color theme="1"/>
        <rFont val="Calibri"/>
        <family val="2"/>
        <scheme val="minor"/>
      </rPr>
      <t>Desenvolvimento de projetos extracurriculares sem remuneração nem inclusão no serviço docente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 tint="0.499984740745262"/>
        <rFont val="Calibri"/>
        <family val="2"/>
        <scheme val="minor"/>
      </rPr>
      <t xml:space="preserve"> [Seminários/Workshops/UC extra-curriculares/Cursos breves de âmbito pedagógico/outros; Designação; Data de realização; Duração]</t>
    </r>
  </si>
  <si>
    <r>
      <t xml:space="preserve">Participação em Mobilidade OUT
</t>
    </r>
    <r>
      <rPr>
        <sz val="8"/>
        <color theme="1" tint="0.499984740745262"/>
        <rFont val="Calibri"/>
        <family val="2"/>
        <scheme val="minor"/>
      </rPr>
      <t>[País; Instituição; Período da mobilidade]</t>
    </r>
  </si>
  <si>
    <r>
      <t xml:space="preserve">Membro de comissão científica ou arbitragem (referee) em revista internacional ou nacional (indexação ISI ou SCOPUS)
</t>
    </r>
    <r>
      <rPr>
        <sz val="8"/>
        <color theme="1" tint="0.499984740745262"/>
        <rFont val="Calibri"/>
        <family val="2"/>
        <scheme val="minor"/>
      </rPr>
      <t xml:space="preserve">[Membro de comissão ou arbitragem; Nome da revista; ISSN/ISBN; Editora] </t>
    </r>
  </si>
  <si>
    <r>
      <t xml:space="preserve">Membro de comissão científica ou arbitragem (referee) em revista internacional
</t>
    </r>
    <r>
      <rPr>
        <sz val="8"/>
        <color theme="1" tint="0.499984740745262"/>
        <rFont val="Calibri"/>
        <family val="2"/>
        <scheme val="minor"/>
      </rPr>
      <t xml:space="preserve">[Membro de comissão ou arbitragem; Nome da revista; ISSN/ISBN; Editora] </t>
    </r>
  </si>
  <si>
    <r>
      <t xml:space="preserve">Membro de comissão científica ou arbitragem (referee) em revista nacional
</t>
    </r>
    <r>
      <rPr>
        <sz val="8"/>
        <color theme="1" tint="0.499984740745262"/>
        <rFont val="Calibri"/>
        <family val="2"/>
        <scheme val="minor"/>
      </rPr>
      <t xml:space="preserve">[Membro de comissão ou arbitragem; Nome da revista; ISSN/ISBN; Editora] </t>
    </r>
  </si>
  <si>
    <r>
      <t xml:space="preserve">Diretor de centro de investigação reconhecido pela FCT ou com captação de orçamento anual superior 50000 euros
</t>
    </r>
    <r>
      <rPr>
        <sz val="8"/>
        <color theme="1" tint="0.499984740745262"/>
        <rFont val="Calibri"/>
        <family val="2"/>
        <scheme val="minor"/>
      </rPr>
      <t xml:space="preserve">[Centro de investigação; Instituição] </t>
    </r>
  </si>
  <si>
    <r>
      <t xml:space="preserve">Sub-diretor de centro de investigação reconhecido pela FCT ou com captação de orçamento anual superior 50000 euros
</t>
    </r>
    <r>
      <rPr>
        <sz val="8"/>
        <color theme="1" tint="0.499984740745262"/>
        <rFont val="Calibri"/>
        <family val="2"/>
        <scheme val="minor"/>
      </rPr>
      <t xml:space="preserve">[Centro de investigação; Instituição] </t>
    </r>
  </si>
  <si>
    <r>
      <t xml:space="preserve">Diretor de centro de investigação não reconhecido pela FCT, mas reconhecido pelo CTC e Presidência da ESTGF
</t>
    </r>
    <r>
      <rPr>
        <sz val="8"/>
        <color theme="1" tint="0.499984740745262"/>
        <rFont val="Calibri"/>
        <family val="2"/>
        <scheme val="minor"/>
      </rPr>
      <t xml:space="preserve">[Centro de investigação; Instituição] </t>
    </r>
  </si>
  <si>
    <r>
      <t xml:space="preserve">Membro de centro de investigação não reconhecido pela FCT, mas reconhecido pelo CTC e Presidência da ESTGF
</t>
    </r>
    <r>
      <rPr>
        <sz val="8"/>
        <color theme="1" tint="0.499984740745262"/>
        <rFont val="Calibri"/>
        <family val="2"/>
        <scheme val="minor"/>
      </rPr>
      <t xml:space="preserve">[Centro de investigação; Instituição] </t>
    </r>
  </si>
  <si>
    <r>
      <t xml:space="preserve">Orientação ou co-orientação de teses de doutoramento (concluida) não cumulativa com "membro de júri"
</t>
    </r>
    <r>
      <rPr>
        <sz val="8"/>
        <color theme="1" tint="0.499984740745262"/>
        <rFont val="Calibri"/>
        <family val="2"/>
        <scheme val="minor"/>
      </rPr>
      <t xml:space="preserve">[Título; Autor; Curso; Instituição; Ano de conclusão] </t>
    </r>
  </si>
  <si>
    <r>
      <t xml:space="preserve">Orientação ou co-orientação de dissertação de mestrado (concluida) não cumulativa com "membro de júri"
</t>
    </r>
    <r>
      <rPr>
        <sz val="8"/>
        <color theme="1" tint="0.499984740745262"/>
        <rFont val="Calibri"/>
        <family val="2"/>
        <scheme val="minor"/>
      </rPr>
      <t xml:space="preserve">[Título; Autor; Curso; Instituição; Ano de conclusão] </t>
    </r>
  </si>
  <si>
    <r>
      <t xml:space="preserve">Investigador responsável máximo de projeto internacional com financiamento externo
</t>
    </r>
    <r>
      <rPr>
        <sz val="8"/>
        <color theme="1" tint="0.499984740745262"/>
        <rFont val="Calibri"/>
        <family val="2"/>
        <scheme val="minor"/>
      </rPr>
      <t xml:space="preserve">[Título do projeto; Entidade financiadora/contrato; Data de início e duração; Entidades participantes] </t>
    </r>
  </si>
  <si>
    <r>
      <t xml:space="preserve">Investigador responsável máximo de projeto nacional com financiamento externo
</t>
    </r>
    <r>
      <rPr>
        <sz val="8"/>
        <color theme="1" tint="0.499984740745262"/>
        <rFont val="Calibri"/>
        <family val="2"/>
        <scheme val="minor"/>
      </rPr>
      <t xml:space="preserve">[Título do projeto; Entidade financiadora/contrato; Data de início e duração; Entidades participantes] </t>
    </r>
  </si>
  <si>
    <r>
      <t xml:space="preserve">Investigador responsável na instituição de projeto internacional com financiamento externo
</t>
    </r>
    <r>
      <rPr>
        <sz val="8"/>
        <color theme="1" tint="0.499984740745262"/>
        <rFont val="Calibri"/>
        <family val="2"/>
        <scheme val="minor"/>
      </rPr>
      <t xml:space="preserve">[Título do projeto; Entidade financiadora/contrato; Data de início e duração; Entidades participantes] </t>
    </r>
  </si>
  <si>
    <r>
      <t xml:space="preserve">Investigador responsável na instituição de projeto nacional com financiamento externo
</t>
    </r>
    <r>
      <rPr>
        <sz val="8"/>
        <color theme="1" tint="0.499984740745262"/>
        <rFont val="Calibri"/>
        <family val="2"/>
        <scheme val="minor"/>
      </rPr>
      <t xml:space="preserve">[Título do projeto; Entidade financiadora/contrato; Data de início e duração; Entidades participantes] </t>
    </r>
  </si>
  <si>
    <r>
      <t xml:space="preserve">Investigador responsável  de projeto com financiamento da instituição
</t>
    </r>
    <r>
      <rPr>
        <sz val="8"/>
        <color theme="1" tint="0.499984740745262"/>
        <rFont val="Calibri"/>
        <family val="2"/>
        <scheme val="minor"/>
      </rPr>
      <t xml:space="preserve">[Título do projeto; Entidade financiadora/contrato; Data de início e duração; Entidades participantes] </t>
    </r>
  </si>
  <si>
    <r>
      <t xml:space="preserve">Colaborador em projeto de investigação internacional com financiamento externo
</t>
    </r>
    <r>
      <rPr>
        <sz val="8"/>
        <color theme="1" tint="0.499984740745262"/>
        <rFont val="Calibri"/>
        <family val="2"/>
        <scheme val="minor"/>
      </rPr>
      <t xml:space="preserve">[Título do projeto; Entidade financiadora/contrato; Data de início e duração; Entidades participantes] </t>
    </r>
  </si>
  <si>
    <r>
      <t xml:space="preserve">Colaborador em projeto de investigação nacional com financiamento externo
</t>
    </r>
    <r>
      <rPr>
        <sz val="8"/>
        <color theme="1" tint="0.499984740745262"/>
        <rFont val="Calibri"/>
        <family val="2"/>
        <scheme val="minor"/>
      </rPr>
      <t xml:space="preserve">[Título do projeto; Entidade financiadora/contrato; Data de início e duração; Entidades participantes] </t>
    </r>
  </si>
  <si>
    <r>
      <t xml:space="preserve">Colaborador em projeto de investigação com financiamento interno
</t>
    </r>
    <r>
      <rPr>
        <sz val="8"/>
        <color theme="1" tint="0.499984740745262"/>
        <rFont val="Calibri"/>
        <family val="2"/>
        <scheme val="minor"/>
      </rPr>
      <t xml:space="preserve">[Título do projeto; Entidade financiadora/contrato; Data de início e duração; Entidades participantes] </t>
    </r>
  </si>
  <si>
    <r>
      <t xml:space="preserve">Responsável por projeto de prestação de serviços/consultadoria
</t>
    </r>
    <r>
      <rPr>
        <sz val="8"/>
        <color theme="1" tint="0.499984740745262"/>
        <rFont val="Calibri"/>
        <family val="2"/>
        <scheme val="minor"/>
      </rPr>
      <t xml:space="preserve">[Título do projeto; Entidade promotora; Data de início e duração; Entidades participantes] </t>
    </r>
  </si>
  <si>
    <r>
      <t xml:space="preserve">Colaborador em projeto de prestação de serviços/consultadoria
</t>
    </r>
    <r>
      <rPr>
        <sz val="8"/>
        <color theme="1" tint="0.499984740745262"/>
        <rFont val="Calibri"/>
        <family val="2"/>
        <scheme val="minor"/>
      </rPr>
      <t xml:space="preserve">[Título do projeto; Entidade promotora; Data de início e duração; Entidades participantes] </t>
    </r>
  </si>
  <si>
    <r>
      <t xml:space="preserve">Presidente de Júri de Seleção/Seriação de Candidatos (Mestrados/Pós-Graduações/CTeSP/Concursos Especiais/MCTR/M23/outros), não cumulativo com "Membro de Júri de Seleção/Seriação de Candidatos"
</t>
    </r>
    <r>
      <rPr>
        <sz val="8"/>
        <color theme="1" tint="0.499984740745262"/>
        <rFont val="Calibri"/>
        <family val="2"/>
        <scheme val="minor"/>
      </rPr>
      <t>[Designação; Curso; Ano letivo]</t>
    </r>
  </si>
  <si>
    <r>
      <t xml:space="preserve">Membro de Júri de Seleção/Seriação de Candidatos (Mestrados/Pós-Graduações/CTeSP/Concursos Especiais/MCTR/M23/outros) 
</t>
    </r>
    <r>
      <rPr>
        <sz val="8"/>
        <color theme="1" tint="0.499984740745262"/>
        <rFont val="Calibri"/>
        <family val="2"/>
        <scheme val="minor"/>
      </rPr>
      <t>[Designação; Curso; Ano letivo]</t>
    </r>
  </si>
  <si>
    <r>
      <t xml:space="preserve">Presidente de Grupo de Trabalho ou Comissão Institucional (Comissão de Creditação e Competências/Comissão de Auto-Avaliação/outros), não cumulativo com "Membro de Grupo de Trabalho ou Comissão Institucional"
</t>
    </r>
    <r>
      <rPr>
        <sz val="8"/>
        <color theme="1" tint="0.499984740745262"/>
        <rFont val="Calibri"/>
        <family val="2"/>
        <scheme val="minor"/>
      </rPr>
      <t>[Designação; Curso; Ano letivo]</t>
    </r>
  </si>
  <si>
    <r>
      <t xml:space="preserve">Membro de Grupo de Trabalho ou Comissão Institucional (Comissão de Creditação e Competências/Comissão de Auto-Avaliação/Comissão de Avaliação de Desempenho Docente/outros) 
</t>
    </r>
    <r>
      <rPr>
        <sz val="8"/>
        <color theme="1" tint="0.499984740745262"/>
        <rFont val="Calibri"/>
        <family val="2"/>
        <scheme val="minor"/>
      </rPr>
      <t>[Designação; Curso; Ano letivo]</t>
    </r>
  </si>
  <si>
    <t>Representante da ESTGF em Grupo de Trabalho ou Comissão Institucional do IPP (Comissão de Supervisão e Acompanhamento M23/Plano de Atividades/SIGaQ.IPP/outros)</t>
  </si>
  <si>
    <r>
      <t>Organização de eventos (</t>
    </r>
    <r>
      <rPr>
        <sz val="10"/>
        <rFont val="Calibri"/>
        <family val="2"/>
        <scheme val="minor"/>
      </rPr>
      <t>Seminários/workshops/cursos breves/aulas abertas/visitas de estudo/outros)</t>
    </r>
  </si>
  <si>
    <t>Local</t>
  </si>
  <si>
    <t>Data(s)</t>
  </si>
  <si>
    <t>Período(s) de atividade docente</t>
  </si>
  <si>
    <t xml:space="preserve">Período de autoavaliação </t>
  </si>
  <si>
    <r>
      <t>Coordenador de Curs</t>
    </r>
    <r>
      <rPr>
        <sz val="8.5"/>
        <rFont val="Calibri"/>
        <family val="2"/>
      </rPr>
      <t>o (incluir comissão de coordenação de curso)</t>
    </r>
  </si>
  <si>
    <t>A preencher pelo Av-Relator</t>
  </si>
  <si>
    <t>Observações (Justificação caso não esteja de acordo com o que foi indicado)</t>
  </si>
  <si>
    <t>Selecionar</t>
  </si>
  <si>
    <t>Válido</t>
  </si>
  <si>
    <t>Não válido</t>
  </si>
  <si>
    <t>Grelha de ADD - ESTG</t>
  </si>
  <si>
    <t>1. Dimensão Pedagógica</t>
  </si>
  <si>
    <t>Componentes</t>
  </si>
  <si>
    <t>Avaliação (Pontos)</t>
  </si>
  <si>
    <t>Fator de Ponderação (%)</t>
  </si>
  <si>
    <t>1.1 Atividadede Ensino, Acompanhamento e Orientação de Estudantes</t>
  </si>
  <si>
    <r>
      <t>α</t>
    </r>
    <r>
      <rPr>
        <b/>
        <vertAlign val="subscript"/>
        <sz val="14"/>
        <color rgb="FF000000"/>
        <rFont val="Calibri"/>
        <family val="2"/>
      </rPr>
      <t>1</t>
    </r>
  </si>
  <si>
    <t>1.2 Cumprimento de obrigações profissionais</t>
  </si>
  <si>
    <r>
      <t>α</t>
    </r>
    <r>
      <rPr>
        <b/>
        <vertAlign val="subscript"/>
        <sz val="14"/>
        <color rgb="FF000000"/>
        <rFont val="Calibri"/>
        <family val="2"/>
      </rPr>
      <t>2</t>
    </r>
  </si>
  <si>
    <t>1.3 Elaboração de material pedagógico, frequência de cursos de formação ou atualização e participação em atividades académicas</t>
  </si>
  <si>
    <t>α3</t>
  </si>
  <si>
    <t>2. Dimensão Técnico-Científica</t>
  </si>
  <si>
    <t>Componente</t>
  </si>
  <si>
    <t>2.1 Formação académica e técnica-científica</t>
  </si>
  <si>
    <t>2.2 Atividade de Investigação</t>
  </si>
  <si>
    <t>2.3 Orientação e arbitragem (júri) de trabalhos e projetos de investigação e desenvolvimento e prémios</t>
  </si>
  <si>
    <r>
      <t>α</t>
    </r>
    <r>
      <rPr>
        <b/>
        <vertAlign val="subscript"/>
        <sz val="14"/>
        <color rgb="FF000000"/>
        <rFont val="Calibri"/>
        <family val="2"/>
      </rPr>
      <t>3</t>
    </r>
  </si>
  <si>
    <t>2.4 Experiência Profissional</t>
  </si>
  <si>
    <t>α4</t>
  </si>
  <si>
    <t>3. Dimensão Organizacional</t>
  </si>
  <si>
    <t>3.1. Cargos de Gestão Administrativa</t>
  </si>
  <si>
    <t>3.2 Outras atividades</t>
  </si>
  <si>
    <t>α2</t>
  </si>
  <si>
    <t>Ponderação dimensional</t>
  </si>
  <si>
    <t>Optimização da pontuação:
60% para a dimensão com maior pontuação
10% para a dimensão com menor pontuação
30% para a restante</t>
  </si>
  <si>
    <r>
      <rPr>
        <b/>
        <sz val="14"/>
        <color rgb="FF000000"/>
        <rFont val="Calibri"/>
        <family val="2"/>
      </rPr>
      <t>β</t>
    </r>
    <r>
      <rPr>
        <b/>
        <vertAlign val="subscript"/>
        <sz val="14"/>
        <color rgb="FF000000"/>
        <rFont val="Calibri"/>
        <family val="2"/>
      </rPr>
      <t>1</t>
    </r>
  </si>
  <si>
    <r>
      <rPr>
        <b/>
        <sz val="14"/>
        <color rgb="FF000000"/>
        <rFont val="Calibri"/>
        <family val="2"/>
      </rPr>
      <t>β</t>
    </r>
    <r>
      <rPr>
        <b/>
        <vertAlign val="subscript"/>
        <sz val="14"/>
        <color rgb="FF000000"/>
        <rFont val="Calibri"/>
        <family val="2"/>
      </rPr>
      <t>2</t>
    </r>
  </si>
  <si>
    <r>
      <rPr>
        <b/>
        <sz val="14"/>
        <color rgb="FF000000"/>
        <rFont val="Calibri"/>
        <family val="2"/>
      </rPr>
      <t>β</t>
    </r>
    <r>
      <rPr>
        <b/>
        <vertAlign val="subscript"/>
        <sz val="14"/>
        <color rgb="FF000000"/>
        <rFont val="Calibri"/>
        <family val="2"/>
      </rPr>
      <t>3</t>
    </r>
  </si>
  <si>
    <t>Ajustamento Global Juri</t>
  </si>
  <si>
    <t>Pontuação Final</t>
  </si>
  <si>
    <t>Pontuação Final Normalizada (%)</t>
  </si>
  <si>
    <t>Conversão Pontos IPP</t>
  </si>
  <si>
    <t>Avaliação Final</t>
  </si>
  <si>
    <t>Percentagem &lt; 50%</t>
  </si>
  <si>
    <r>
      <t>P</t>
    </r>
    <r>
      <rPr>
        <vertAlign val="subscript"/>
        <sz val="12"/>
        <color rgb="FF000000"/>
        <rFont val="Calibri"/>
        <family val="2"/>
      </rPr>
      <t>c</t>
    </r>
    <r>
      <rPr>
        <sz val="12"/>
        <color rgb="FF000000"/>
        <rFont val="Calibri"/>
        <family val="2"/>
      </rPr>
      <t>= P(%)*0,06</t>
    </r>
  </si>
  <si>
    <t xml:space="preserve">50 % &lt;= Percentagem &lt; 75 %   </t>
  </si>
  <si>
    <r>
      <t>P</t>
    </r>
    <r>
      <rPr>
        <vertAlign val="subscript"/>
        <sz val="12"/>
        <color rgb="FF000000"/>
        <rFont val="Calibri"/>
        <family val="2"/>
      </rPr>
      <t>c</t>
    </r>
    <r>
      <rPr>
        <sz val="12"/>
        <color rgb="FF000000"/>
        <rFont val="Calibri"/>
        <family val="2"/>
      </rPr>
      <t>= P(%)*0,12-3</t>
    </r>
  </si>
  <si>
    <t xml:space="preserve">75 % &lt;= Percentagem &lt; 90 %   </t>
  </si>
  <si>
    <r>
      <t>P</t>
    </r>
    <r>
      <rPr>
        <vertAlign val="subscript"/>
        <sz val="12"/>
        <color rgb="FF000000"/>
        <rFont val="Calibri"/>
        <family val="2"/>
      </rPr>
      <t>c</t>
    </r>
    <r>
      <rPr>
        <sz val="12"/>
        <color rgb="FF000000"/>
        <rFont val="Calibri"/>
        <family val="2"/>
      </rPr>
      <t>= P(%)*0,2-9</t>
    </r>
  </si>
  <si>
    <t>Percentagem &gt;= 90 %</t>
  </si>
  <si>
    <r>
      <t>P</t>
    </r>
    <r>
      <rPr>
        <vertAlign val="subscript"/>
        <sz val="12"/>
        <color rgb="FF000000"/>
        <rFont val="Calibri"/>
        <family val="2"/>
      </rPr>
      <t>c</t>
    </r>
    <r>
      <rPr>
        <sz val="12"/>
        <color rgb="FF000000"/>
        <rFont val="Calibri"/>
        <family val="2"/>
      </rPr>
      <t>= P(%)*0,04+5,4</t>
    </r>
  </si>
  <si>
    <t>Outras Atividades Administrativas relevantes para a ESTG</t>
  </si>
  <si>
    <t>Representante da ESTG em Grupo de Trabalho ou Comissão Institucional do IPP (Comissão de Supervisão e Acompanhamento M23, Plano de Atividades, SIGaQ.IPP, ...)</t>
  </si>
  <si>
    <t>Outras Actividades Administrativas relevantes para a ESTG</t>
  </si>
  <si>
    <t>- Diretor de centro de investigação não reconhecido pela FCT, mas reconhecido pelo CTC e Presidência da ESTG</t>
  </si>
  <si>
    <t>- Sub-diretor de centro de investigação não reconhecido pela FCT, mas reconhecido pelo CTC e Presidência da ESTG</t>
  </si>
  <si>
    <t>- Membro de centro de investigação não reconhecido pela FCT, mas reconhecido pelo CTC e Presidência da ESTG</t>
  </si>
  <si>
    <t>Prestação de serviços e consultadorias em nome do IPP ou da ESTG</t>
  </si>
  <si>
    <t>Mais de 2</t>
  </si>
  <si>
    <t>Mais de 1</t>
  </si>
  <si>
    <t>1</t>
  </si>
  <si>
    <t>1 a 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</si>
  <si>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</si>
  <si>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</si>
  <si>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</si>
  <si>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</si>
  <si>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</si>
  <si>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</si>
  <si>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</si>
  <si>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</si>
  <si>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</si>
  <si>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</si>
  <si>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</si>
  <si>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</si>
  <si>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</si>
  <si>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</si>
  <si>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</si>
  <si>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</si>
  <si>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</si>
  <si>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</si>
  <si>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</si>
  <si>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</si>
  <si>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</si>
  <si>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</si>
  <si>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</si>
  <si>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</si>
  <si>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</si>
  <si>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</si>
  <si>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</si>
  <si>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</si>
  <si>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</si>
  <si>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</si>
  <si>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</si>
  <si>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</si>
  <si>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</si>
  <si>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</si>
  <si>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</si>
  <si>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Meses de Serviço</t>
  </si>
  <si>
    <t>Nº Máximo Meses</t>
  </si>
  <si>
    <t>Exceções</t>
  </si>
  <si>
    <t>Período de Avaliação</t>
  </si>
  <si>
    <t>Data 
início</t>
  </si>
  <si>
    <t>Data 
fim</t>
  </si>
  <si>
    <t>Exercício de funções dirigentes</t>
  </si>
  <si>
    <t>Despacho IPP/P-039/2011, Artigo 8º</t>
  </si>
  <si>
    <r>
      <rPr>
        <b/>
        <sz val="12"/>
        <rFont val="Calibri"/>
        <family val="2"/>
      </rPr>
      <t xml:space="preserve">Cargo(s)
</t>
    </r>
    <r>
      <rPr>
        <sz val="10"/>
        <rFont val="Calibri"/>
        <family val="2"/>
      </rPr>
      <t>[não são cumulativos os cargos no mesmo período de tempo]</t>
    </r>
  </si>
  <si>
    <t>Data início</t>
  </si>
  <si>
    <t>Data fim</t>
  </si>
  <si>
    <t>Meses a considerar</t>
  </si>
  <si>
    <t>Regime excepcional de avaliação</t>
  </si>
  <si>
    <t>Despacho IPP/P-039/2011, Artigo 9º</t>
  </si>
  <si>
    <r>
      <rPr>
        <b/>
        <sz val="12"/>
        <rFont val="Calibri"/>
        <family val="2"/>
      </rPr>
      <t>Situação excepcional</t>
    </r>
    <r>
      <rPr>
        <b/>
        <sz val="10"/>
        <rFont val="Calibri"/>
        <family val="2"/>
      </rPr>
      <t xml:space="preserve"> 
</t>
    </r>
    <r>
      <rPr>
        <sz val="10"/>
        <rFont val="Calibri"/>
        <family val="2"/>
      </rPr>
      <t>[não são cumulativas as situações de exceção no mesmo período de tempo]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</si>
</sst>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i/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sz val="7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</font>
    <font>
      <sz val="8.5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6"/>
      <color theme="1"/>
      <name val="Calibri"/>
      <family val="2"/>
      <scheme val="minor"/>
    </font>
    <font>
      <sz val="8.5"/>
      <name val="Calibri"/>
      <family val="2"/>
    </font>
    <font>
      <b/>
      <sz val="24"/>
      <color rgb="FFFFFFFF"/>
      <name val="Calibri"/>
      <family val="2"/>
    </font>
    <font>
      <b/>
      <sz val="18"/>
      <color rgb="FF000000"/>
      <name val="Calibri"/>
      <family val="2"/>
    </font>
    <font>
      <sz val="18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vertAlign val="subscript"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vertAlign val="subscript"/>
      <sz val="12"/>
      <color rgb="FF000000"/>
      <name val="Calibri"/>
      <family val="2"/>
    </font>
    <font>
      <u/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53734"/>
        <bgColor rgb="FF95373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rgb="FFDDDDDD"/>
      </patternFill>
    </fill>
    <fill>
      <patternFill patternType="solid">
        <fgColor rgb="FFFFFF99"/>
        <bgColor rgb="FFFFFF99"/>
      </patternFill>
    </fill>
    <fill>
      <patternFill patternType="solid">
        <fgColor rgb="FFFFC000"/>
        <bgColor rgb="FFFFC000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thin">
        <color theme="0" tint="-0.2499465926084170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hair">
        <color auto="1"/>
      </right>
      <top/>
      <bottom style="thin">
        <color theme="2" tint="-0.49998474074526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5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33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3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1" fillId="3" borderId="15" xfId="0" applyFont="1" applyFill="1" applyBorder="1" applyAlignment="1">
      <alignment vertical="center"/>
    </xf>
    <xf numFmtId="0" fontId="11" fillId="2" borderId="15" xfId="0" applyFont="1" applyFill="1" applyBorder="1"/>
    <xf numFmtId="0" fontId="0" fillId="3" borderId="15" xfId="0" applyFill="1" applyBorder="1" applyAlignment="1">
      <alignment vertical="center" wrapText="1"/>
    </xf>
    <xf numFmtId="0" fontId="14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8" xfId="0" applyFont="1" applyBorder="1"/>
    <xf numFmtId="0" fontId="7" fillId="0" borderId="3" xfId="0" applyFont="1" applyBorder="1" applyAlignment="1">
      <alignment horizontal="center" vertical="center"/>
    </xf>
    <xf numFmtId="0" fontId="6" fillId="0" borderId="9" xfId="0" applyFont="1" applyBorder="1"/>
    <xf numFmtId="0" fontId="7" fillId="0" borderId="6" xfId="0" applyFont="1" applyBorder="1" applyAlignment="1">
      <alignment horizontal="center" vertical="center"/>
    </xf>
    <xf numFmtId="49" fontId="10" fillId="0" borderId="8" xfId="0" applyNumberFormat="1" applyFont="1" applyBorder="1"/>
    <xf numFmtId="0" fontId="7" fillId="0" borderId="2" xfId="0" applyFont="1" applyBorder="1" applyAlignment="1">
      <alignment horizontal="center"/>
    </xf>
    <xf numFmtId="49" fontId="17" fillId="0" borderId="9" xfId="0" applyNumberFormat="1" applyFont="1" applyBorder="1" applyAlignment="1">
      <alignment horizontal="left" indent="1"/>
    </xf>
    <xf numFmtId="49" fontId="10" fillId="0" borderId="9" xfId="0" applyNumberFormat="1" applyFont="1" applyBorder="1"/>
    <xf numFmtId="0" fontId="7" fillId="0" borderId="6" xfId="0" applyFont="1" applyBorder="1" applyAlignment="1">
      <alignment horizontal="center"/>
    </xf>
    <xf numFmtId="49" fontId="10" fillId="0" borderId="3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wrapText="1"/>
    </xf>
    <xf numFmtId="49" fontId="17" fillId="0" borderId="2" xfId="0" applyNumberFormat="1" applyFont="1" applyBorder="1" applyAlignment="1">
      <alignment horizontal="left" wrapText="1" indent="1"/>
    </xf>
    <xf numFmtId="49" fontId="17" fillId="0" borderId="2" xfId="0" applyNumberFormat="1" applyFont="1" applyBorder="1" applyAlignment="1">
      <alignment horizontal="left" indent="1"/>
    </xf>
    <xf numFmtId="49" fontId="6" fillId="0" borderId="3" xfId="0" applyNumberFormat="1" applyFont="1" applyBorder="1"/>
    <xf numFmtId="0" fontId="7" fillId="0" borderId="4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indent="1"/>
    </xf>
    <xf numFmtId="0" fontId="7" fillId="0" borderId="5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wrapText="1" indent="1"/>
    </xf>
    <xf numFmtId="49" fontId="6" fillId="0" borderId="2" xfId="0" applyNumberFormat="1" applyFont="1" applyBorder="1"/>
    <xf numFmtId="49" fontId="10" fillId="0" borderId="2" xfId="0" applyNumberFormat="1" applyFont="1" applyBorder="1"/>
    <xf numFmtId="49" fontId="8" fillId="0" borderId="9" xfId="0" applyNumberFormat="1" applyFont="1" applyBorder="1" applyAlignment="1">
      <alignment horizontal="left" inden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9" fontId="6" fillId="0" borderId="2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 indent="1"/>
    </xf>
    <xf numFmtId="0" fontId="4" fillId="4" borderId="13" xfId="0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justify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justify" vertical="center" wrapText="1"/>
    </xf>
    <xf numFmtId="49" fontId="10" fillId="0" borderId="10" xfId="0" applyNumberFormat="1" applyFont="1" applyBorder="1" applyAlignment="1">
      <alignment horizontal="justify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justify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49" fontId="19" fillId="4" borderId="14" xfId="0" applyNumberFormat="1" applyFont="1" applyFill="1" applyBorder="1" applyAlignment="1">
      <alignment horizontal="right" vertical="center" wrapText="1"/>
    </xf>
    <xf numFmtId="0" fontId="19" fillId="4" borderId="14" xfId="0" applyFont="1" applyFill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right" vertical="center" wrapText="1"/>
    </xf>
    <xf numFmtId="1" fontId="6" fillId="5" borderId="14" xfId="141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righ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165" fontId="6" fillId="6" borderId="14" xfId="0" applyNumberFormat="1" applyFont="1" applyFill="1" applyBorder="1" applyAlignment="1">
      <alignment horizontal="center" vertical="center" wrapText="1"/>
    </xf>
    <xf numFmtId="1" fontId="1" fillId="4" borderId="15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" fontId="1" fillId="5" borderId="15" xfId="0" applyNumberFormat="1" applyFont="1" applyFill="1" applyBorder="1" applyAlignment="1">
      <alignment horizontal="center" vertical="center"/>
    </xf>
    <xf numFmtId="165" fontId="6" fillId="0" borderId="0" xfId="0" applyNumberFormat="1" applyFont="1"/>
    <xf numFmtId="1" fontId="1" fillId="5" borderId="15" xfId="0" applyNumberFormat="1" applyFont="1" applyFill="1" applyBorder="1" applyAlignment="1">
      <alignment horizontal="center" vertical="center" wrapText="1"/>
    </xf>
    <xf numFmtId="1" fontId="11" fillId="4" borderId="1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5" fillId="0" borderId="0" xfId="0" applyFont="1" applyAlignment="1" applyProtection="1">
      <alignment horizontal="center" vertical="center" wrapText="1"/>
      <protection locked="0"/>
    </xf>
    <xf numFmtId="165" fontId="15" fillId="0" borderId="1" xfId="0" applyNumberFormat="1" applyFont="1" applyBorder="1" applyAlignment="1" applyProtection="1">
      <alignment horizontal="center" vertical="center"/>
      <protection locked="0"/>
    </xf>
    <xf numFmtId="1" fontId="16" fillId="4" borderId="14" xfId="0" applyNumberFormat="1" applyFont="1" applyFill="1" applyBorder="1" applyAlignment="1">
      <alignment horizontal="right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6" fillId="7" borderId="16" xfId="0" applyFont="1" applyFill="1" applyBorder="1" applyAlignment="1">
      <alignment horizontal="left" vertical="center" wrapText="1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6" xfId="0" applyFill="1" applyBorder="1" applyProtection="1">
      <protection locked="0"/>
    </xf>
    <xf numFmtId="0" fontId="31" fillId="9" borderId="17" xfId="0" applyFont="1" applyFill="1" applyBorder="1" applyAlignment="1">
      <alignment vertical="center"/>
    </xf>
    <xf numFmtId="0" fontId="31" fillId="9" borderId="18" xfId="0" applyFont="1" applyFill="1" applyBorder="1" applyAlignment="1">
      <alignment horizontal="center" vertical="center"/>
    </xf>
    <xf numFmtId="0" fontId="33" fillId="0" borderId="21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1" fontId="33" fillId="0" borderId="22" xfId="0" applyNumberFormat="1" applyFont="1" applyBorder="1" applyAlignment="1">
      <alignment horizontal="center" vertical="center"/>
    </xf>
    <xf numFmtId="0" fontId="33" fillId="0" borderId="23" xfId="0" applyFont="1" applyBorder="1" applyAlignment="1">
      <alignment horizontal="left" vertical="center"/>
    </xf>
    <xf numFmtId="0" fontId="33" fillId="0" borderId="24" xfId="0" applyFont="1" applyBorder="1" applyAlignment="1">
      <alignment horizontal="center" vertical="center"/>
    </xf>
    <xf numFmtId="1" fontId="33" fillId="0" borderId="25" xfId="0" applyNumberFormat="1" applyFont="1" applyBorder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1" fontId="33" fillId="10" borderId="22" xfId="0" applyNumberFormat="1" applyFont="1" applyFill="1" applyBorder="1" applyAlignment="1" applyProtection="1">
      <alignment horizontal="center" vertical="center"/>
      <protection locked="0"/>
    </xf>
    <xf numFmtId="0" fontId="33" fillId="0" borderId="28" xfId="0" applyFont="1" applyBorder="1" applyAlignment="1">
      <alignment horizontal="left" vertical="center"/>
    </xf>
    <xf numFmtId="0" fontId="33" fillId="11" borderId="29" xfId="0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1" fontId="33" fillId="10" borderId="30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/>
    <xf numFmtId="0" fontId="37" fillId="0" borderId="0" xfId="0" applyFont="1"/>
    <xf numFmtId="0" fontId="0" fillId="0" borderId="35" xfId="0" applyBorder="1"/>
    <xf numFmtId="0" fontId="0" fillId="0" borderId="36" xfId="0" applyBorder="1"/>
    <xf numFmtId="0" fontId="0" fillId="13" borderId="39" xfId="0" applyFill="1" applyBorder="1" applyAlignment="1">
      <alignment horizontal="center" vertical="center"/>
    </xf>
    <xf numFmtId="0" fontId="0" fillId="14" borderId="40" xfId="0" applyFill="1" applyBorder="1" applyAlignment="1">
      <alignment horizontal="center" vertical="center"/>
    </xf>
    <xf numFmtId="0" fontId="0" fillId="13" borderId="43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1" fontId="33" fillId="10" borderId="0" xfId="0" applyNumberFormat="1" applyFont="1" applyFill="1" applyAlignment="1">
      <alignment horizontal="center" vertical="center"/>
    </xf>
    <xf numFmtId="1" fontId="33" fillId="10" borderId="2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49" fontId="0" fillId="0" borderId="0" xfId="0" applyNumberFormat="1"/>
    <xf numFmtId="0" fontId="8" fillId="0" borderId="9" xfId="0" quotePrefix="1" applyFont="1" applyBorder="1" applyAlignment="1">
      <alignment horizontal="left" indent="1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49" fontId="0" fillId="0" borderId="0" xfId="0" quotePrefix="1" applyNumberFormat="1"/>
    <xf numFmtId="2" fontId="0" fillId="0" borderId="0" xfId="0" quotePrefix="1" applyNumberFormat="1"/>
    <xf numFmtId="2" fontId="0" fillId="0" borderId="0" xfId="142" quotePrefix="1" applyNumberFormat="1" applyFont="1"/>
    <xf numFmtId="49" fontId="6" fillId="0" borderId="2" xfId="0" applyNumberFormat="1" applyFont="1" applyBorder="1" applyAlignment="1">
      <alignment vertical="center"/>
    </xf>
    <xf numFmtId="49" fontId="0" fillId="0" borderId="0" xfId="142" quotePrefix="1" applyNumberFormat="1" applyFont="1"/>
    <xf numFmtId="2" fontId="7" fillId="0" borderId="2" xfId="0" applyNumberFormat="1" applyFont="1" applyBorder="1" applyAlignment="1">
      <alignment horizontal="center" vertical="center"/>
    </xf>
    <xf numFmtId="2" fontId="7" fillId="5" borderId="14" xfId="0" applyNumberFormat="1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31" fillId="9" borderId="11" xfId="143" applyFont="1" applyFill="1" applyBorder="1" applyAlignment="1">
      <alignment horizontal="center" vertical="center" wrapText="1"/>
    </xf>
    <xf numFmtId="0" fontId="31" fillId="9" borderId="4" xfId="143" applyFont="1" applyFill="1" applyBorder="1" applyAlignment="1">
      <alignment horizontal="center" vertical="center" wrapText="1"/>
    </xf>
    <xf numFmtId="0" fontId="33" fillId="0" borderId="0" xfId="143"/>
    <xf numFmtId="0" fontId="33" fillId="0" borderId="15" xfId="143" applyBorder="1" applyAlignment="1">
      <alignment horizontal="center" vertical="center"/>
    </xf>
    <xf numFmtId="0" fontId="33" fillId="0" borderId="0" xfId="143" applyAlignment="1">
      <alignment horizontal="center" vertical="center"/>
    </xf>
    <xf numFmtId="0" fontId="36" fillId="9" borderId="0" xfId="143" applyFont="1" applyFill="1" applyAlignment="1">
      <alignment horizontal="left" vertical="center" wrapText="1"/>
    </xf>
    <xf numFmtId="0" fontId="31" fillId="9" borderId="0" xfId="143" applyFont="1" applyFill="1" applyAlignment="1">
      <alignment horizontal="center" vertical="center"/>
    </xf>
    <xf numFmtId="0" fontId="31" fillId="9" borderId="0" xfId="143" applyFont="1" applyFill="1" applyAlignment="1">
      <alignment horizontal="center" vertical="center" wrapText="1"/>
    </xf>
    <xf numFmtId="0" fontId="33" fillId="0" borderId="46" xfId="143" applyBorder="1" applyAlignment="1">
      <alignment horizontal="center" vertical="center"/>
    </xf>
    <xf numFmtId="1" fontId="33" fillId="0" borderId="0" xfId="143" applyNumberFormat="1"/>
    <xf numFmtId="0" fontId="33" fillId="0" borderId="48" xfId="143" applyBorder="1" applyAlignment="1">
      <alignment horizontal="center" vertical="center"/>
    </xf>
    <xf numFmtId="0" fontId="40" fillId="0" borderId="0" xfId="143" applyFont="1"/>
    <xf numFmtId="0" fontId="33" fillId="0" borderId="50" xfId="143" applyBorder="1" applyAlignment="1">
      <alignment horizontal="center" vertical="center"/>
    </xf>
    <xf numFmtId="0" fontId="33" fillId="0" borderId="0" xfId="143" applyAlignment="1">
      <alignment horizontal="right"/>
    </xf>
    <xf numFmtId="0" fontId="31" fillId="0" borderId="6" xfId="143" applyFont="1" applyBorder="1" applyAlignment="1">
      <alignment horizontal="center" vertical="center"/>
    </xf>
    <xf numFmtId="1" fontId="33" fillId="0" borderId="46" xfId="143" applyNumberFormat="1" applyBorder="1" applyAlignment="1">
      <alignment horizontal="center" vertical="center"/>
    </xf>
    <xf numFmtId="165" fontId="33" fillId="0" borderId="0" xfId="143" applyNumberFormat="1"/>
    <xf numFmtId="1" fontId="31" fillId="0" borderId="1" xfId="143" applyNumberFormat="1" applyFont="1" applyBorder="1" applyAlignment="1">
      <alignment horizontal="center" vertical="center"/>
    </xf>
    <xf numFmtId="0" fontId="36" fillId="0" borderId="0" xfId="143" applyFont="1"/>
    <xf numFmtId="165" fontId="7" fillId="0" borderId="3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/>
    </xf>
    <xf numFmtId="165" fontId="7" fillId="5" borderId="14" xfId="0" applyNumberFormat="1" applyFont="1" applyFill="1" applyBorder="1" applyAlignment="1">
      <alignment horizontal="center" vertical="center"/>
    </xf>
    <xf numFmtId="165" fontId="7" fillId="4" borderId="14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5" borderId="14" xfId="0" applyNumberFormat="1" applyFont="1" applyFill="1" applyBorder="1" applyAlignment="1">
      <alignment horizontal="center" vertical="center" wrapText="1"/>
    </xf>
    <xf numFmtId="14" fontId="33" fillId="15" borderId="15" xfId="143" applyNumberFormat="1" applyFill="1" applyBorder="1" applyAlignment="1" applyProtection="1">
      <alignment horizontal="center" vertical="center"/>
      <protection locked="0"/>
    </xf>
    <xf numFmtId="0" fontId="33" fillId="15" borderId="45" xfId="143" applyFill="1" applyBorder="1" applyProtection="1">
      <protection locked="0"/>
    </xf>
    <xf numFmtId="14" fontId="33" fillId="15" borderId="45" xfId="143" applyNumberFormat="1" applyFill="1" applyBorder="1" applyAlignment="1" applyProtection="1">
      <alignment horizontal="center" vertical="center"/>
      <protection locked="0"/>
    </xf>
    <xf numFmtId="14" fontId="33" fillId="15" borderId="46" xfId="143" applyNumberFormat="1" applyFill="1" applyBorder="1" applyAlignment="1" applyProtection="1">
      <alignment horizontal="center" vertical="center"/>
      <protection locked="0"/>
    </xf>
    <xf numFmtId="0" fontId="33" fillId="15" borderId="47" xfId="143" applyFill="1" applyBorder="1" applyProtection="1">
      <protection locked="0"/>
    </xf>
    <xf numFmtId="14" fontId="33" fillId="15" borderId="47" xfId="143" applyNumberFormat="1" applyFill="1" applyBorder="1" applyAlignment="1" applyProtection="1">
      <alignment horizontal="center" vertical="center"/>
      <protection locked="0"/>
    </xf>
    <xf numFmtId="14" fontId="33" fillId="15" borderId="48" xfId="143" applyNumberFormat="1" applyFill="1" applyBorder="1" applyAlignment="1" applyProtection="1">
      <alignment horizontal="center" vertical="center"/>
      <protection locked="0"/>
    </xf>
    <xf numFmtId="0" fontId="33" fillId="15" borderId="49" xfId="143" applyFill="1" applyBorder="1" applyProtection="1">
      <protection locked="0"/>
    </xf>
    <xf numFmtId="14" fontId="33" fillId="15" borderId="49" xfId="143" applyNumberFormat="1" applyFill="1" applyBorder="1" applyAlignment="1" applyProtection="1">
      <alignment horizontal="center" vertical="center"/>
      <protection locked="0"/>
    </xf>
    <xf numFmtId="14" fontId="33" fillId="15" borderId="50" xfId="143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28" fillId="8" borderId="0" xfId="143" applyFont="1" applyFill="1" applyAlignment="1">
      <alignment horizontal="center" vertical="center" textRotation="90"/>
    </xf>
    <xf numFmtId="0" fontId="29" fillId="0" borderId="3" xfId="143" applyFont="1" applyBorder="1" applyAlignment="1">
      <alignment horizontal="center" vertical="center"/>
    </xf>
    <xf numFmtId="0" fontId="29" fillId="0" borderId="6" xfId="143" applyFont="1" applyBorder="1" applyAlignment="1">
      <alignment horizontal="center" vertical="center"/>
    </xf>
    <xf numFmtId="0" fontId="29" fillId="0" borderId="0" xfId="143" applyFont="1" applyAlignment="1">
      <alignment horizontal="center" vertical="center"/>
    </xf>
    <xf numFmtId="0" fontId="33" fillId="0" borderId="0" xfId="143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wrapText="1"/>
    </xf>
    <xf numFmtId="0" fontId="0" fillId="0" borderId="11" xfId="0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15" fillId="0" borderId="6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49" fontId="23" fillId="0" borderId="0" xfId="0" applyNumberFormat="1" applyFont="1" applyAlignment="1">
      <alignment horizontal="left" vertical="center" wrapText="1"/>
    </xf>
    <xf numFmtId="49" fontId="23" fillId="0" borderId="5" xfId="0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center"/>
    </xf>
    <xf numFmtId="0" fontId="36" fillId="0" borderId="42" xfId="0" applyFont="1" applyBorder="1"/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/>
    </xf>
    <xf numFmtId="0" fontId="36" fillId="0" borderId="16" xfId="0" applyFont="1" applyBorder="1"/>
    <xf numFmtId="165" fontId="32" fillId="0" borderId="16" xfId="0" applyNumberFormat="1" applyFont="1" applyBorder="1" applyAlignment="1">
      <alignment horizontal="center" vertical="center"/>
    </xf>
    <xf numFmtId="0" fontId="38" fillId="12" borderId="32" xfId="0" applyFont="1" applyFill="1" applyBorder="1" applyAlignment="1">
      <alignment horizontal="center" vertical="center"/>
    </xf>
    <xf numFmtId="0" fontId="36" fillId="0" borderId="33" xfId="0" applyFont="1" applyBorder="1"/>
    <xf numFmtId="0" fontId="36" fillId="0" borderId="34" xfId="0" applyFont="1" applyBorder="1"/>
    <xf numFmtId="0" fontId="0" fillId="13" borderId="37" xfId="0" applyFill="1" applyBorder="1" applyAlignment="1">
      <alignment horizontal="center" vertical="center"/>
    </xf>
    <xf numFmtId="0" fontId="36" fillId="0" borderId="38" xfId="0" applyFont="1" applyBorder="1"/>
    <xf numFmtId="0" fontId="28" fillId="8" borderId="0" xfId="0" applyFont="1" applyFill="1" applyAlignment="1">
      <alignment horizontal="center" vertical="center" textRotation="90"/>
    </xf>
    <xf numFmtId="0" fontId="29" fillId="0" borderId="0" xfId="0" applyFont="1" applyAlignment="1">
      <alignment horizontal="center"/>
    </xf>
    <xf numFmtId="0" fontId="30" fillId="0" borderId="0" xfId="0" applyFont="1"/>
    <xf numFmtId="0" fontId="31" fillId="9" borderId="19" xfId="0" applyFont="1" applyFill="1" applyBorder="1" applyAlignment="1">
      <alignment horizontal="center" vertical="center"/>
    </xf>
    <xf numFmtId="0" fontId="32" fillId="9" borderId="20" xfId="0" applyFont="1" applyFill="1" applyBorder="1" applyAlignment="1">
      <alignment vertical="center"/>
    </xf>
    <xf numFmtId="1" fontId="32" fillId="0" borderId="16" xfId="0" applyNumberFormat="1" applyFont="1" applyBorder="1" applyAlignment="1">
      <alignment horizontal="center" vertical="center"/>
    </xf>
  </cellXfs>
  <cellStyles count="152">
    <cellStyle name="Hiperligação" xfId="119" builtinId="8" hidden="1"/>
    <cellStyle name="Hiperligação" xfId="101" builtinId="8" hidden="1"/>
    <cellStyle name="Hiperligação" xfId="87" builtinId="8" hidden="1"/>
    <cellStyle name="Hiperligação" xfId="89" builtinId="8" hidden="1"/>
    <cellStyle name="Hiperligação" xfId="95" builtinId="8" hidden="1"/>
    <cellStyle name="Hiperligação" xfId="33" builtinId="8" hidden="1"/>
    <cellStyle name="Hiperligação" xfId="27" builtinId="8" hidden="1"/>
    <cellStyle name="Hiperligação" xfId="35" builtinId="8" hidden="1"/>
    <cellStyle name="Hiperligação" xfId="23" builtinId="8" hidden="1"/>
    <cellStyle name="Hiperligação" xfId="7" builtinId="8" hidden="1"/>
    <cellStyle name="Hiperligação" xfId="25" builtinId="8" hidden="1"/>
    <cellStyle name="Hiperligação" xfId="21" builtinId="8" hidden="1"/>
    <cellStyle name="Hiperligação" xfId="77" builtinId="8" hidden="1"/>
    <cellStyle name="Hiperligação" xfId="53" builtinId="8" hidden="1"/>
    <cellStyle name="Hiperligação" xfId="107" builtinId="8" hidden="1"/>
    <cellStyle name="Hiperligação" xfId="3" builtinId="8" hidden="1"/>
    <cellStyle name="Hiperligação" xfId="39" builtinId="8" hidden="1"/>
    <cellStyle name="Hiperligação" xfId="67" builtinId="8" hidden="1"/>
    <cellStyle name="Hiperligação" xfId="85" builtinId="8" hidden="1"/>
    <cellStyle name="Hiperligação" xfId="111" builtinId="8" hidden="1"/>
    <cellStyle name="Hiperligação" xfId="63" builtinId="8" hidden="1"/>
    <cellStyle name="Hiperligação" xfId="17" builtinId="8" hidden="1"/>
    <cellStyle name="Hiperligação" xfId="69" builtinId="8" hidden="1"/>
    <cellStyle name="Hiperligação" xfId="99" builtinId="8" hidden="1"/>
    <cellStyle name="Hiperligação" xfId="73" builtinId="8" hidden="1"/>
    <cellStyle name="Hiperligação" xfId="83" builtinId="8" hidden="1"/>
    <cellStyle name="Hiperligação" xfId="31" builtinId="8" hidden="1"/>
    <cellStyle name="Hiperligação" xfId="81" builtinId="8" hidden="1"/>
    <cellStyle name="Hiperligação" xfId="11" builtinId="8" hidden="1"/>
    <cellStyle name="Hiperligação" xfId="91" builtinId="8" hidden="1"/>
    <cellStyle name="Hiperligação" xfId="103" builtinId="8" hidden="1"/>
    <cellStyle name="Hiperligação" xfId="65" builtinId="8" hidden="1"/>
    <cellStyle name="Hiperligação" xfId="105" builtinId="8" hidden="1"/>
    <cellStyle name="Hiperligação" xfId="75" builtinId="8" hidden="1"/>
    <cellStyle name="Hiperligação" xfId="1" builtinId="8" hidden="1"/>
    <cellStyle name="Hiperligação" xfId="71" builtinId="8" hidden="1"/>
    <cellStyle name="Hiperligação" xfId="49" builtinId="8" hidden="1"/>
    <cellStyle name="Hiperligação" xfId="131" builtinId="8" hidden="1"/>
    <cellStyle name="Hiperligação" xfId="59" builtinId="8" hidden="1"/>
    <cellStyle name="Hiperligação" xfId="139" builtinId="8" hidden="1"/>
    <cellStyle name="Hiperligação" xfId="55" builtinId="8" hidden="1"/>
    <cellStyle name="Hiperligação" xfId="9" builtinId="8" hidden="1"/>
    <cellStyle name="Hiperligação" xfId="13" builtinId="8" hidden="1"/>
    <cellStyle name="Hiperligação" xfId="97" builtinId="8" hidden="1"/>
    <cellStyle name="Hiperligação" xfId="41" builtinId="8" hidden="1"/>
    <cellStyle name="Hiperligação" xfId="109" builtinId="8" hidden="1"/>
    <cellStyle name="Hiperligação" xfId="19" builtinId="8" hidden="1"/>
    <cellStyle name="Hiperligação" xfId="93" builtinId="8" hidden="1"/>
    <cellStyle name="Hiperligação" xfId="123" builtinId="8" hidden="1"/>
    <cellStyle name="Hiperligação" xfId="125" builtinId="8" hidden="1"/>
    <cellStyle name="Hiperligação" xfId="45" builtinId="8" hidden="1"/>
    <cellStyle name="Hiperligação" xfId="29" builtinId="8" hidden="1"/>
    <cellStyle name="Hiperligação" xfId="117" builtinId="8" hidden="1"/>
    <cellStyle name="Hiperligação" xfId="137" builtinId="8" hidden="1"/>
    <cellStyle name="Hiperligação" xfId="129" builtinId="8" hidden="1"/>
    <cellStyle name="Hiperligação" xfId="5" builtinId="8" hidden="1"/>
    <cellStyle name="Hiperligação" xfId="61" builtinId="8" hidden="1"/>
    <cellStyle name="Hiperligação" xfId="57" builtinId="8" hidden="1"/>
    <cellStyle name="Hiperligação" xfId="51" builtinId="8" hidden="1"/>
    <cellStyle name="Hiperligação" xfId="37" builtinId="8" hidden="1"/>
    <cellStyle name="Hiperligação" xfId="127" builtinId="8" hidden="1"/>
    <cellStyle name="Hiperligação" xfId="135" builtinId="8" hidden="1"/>
    <cellStyle name="Hiperligação" xfId="121" builtinId="8" hidden="1"/>
    <cellStyle name="Hiperligação" xfId="43" builtinId="8" hidden="1"/>
    <cellStyle name="Hiperligação" xfId="15" builtinId="8" hidden="1"/>
    <cellStyle name="Hiperligação" xfId="133" builtinId="8" hidden="1"/>
    <cellStyle name="Hiperligação" xfId="113" builtinId="8" hidden="1"/>
    <cellStyle name="Hiperligação" xfId="115" builtinId="8" hidden="1"/>
    <cellStyle name="Hiperligação" xfId="47" builtinId="8" hidden="1"/>
    <cellStyle name="Hiperligação" xfId="79" builtinId="8" hidden="1"/>
    <cellStyle name="Hiperligação" xfId="144" builtinId="8" hidden="1"/>
    <cellStyle name="Hiperligação" xfId="146" builtinId="8" hidden="1"/>
    <cellStyle name="Hiperligação" xfId="148" builtinId="8" hidden="1"/>
    <cellStyle name="Hiperligação" xfId="150" builtinId="8" hidden="1"/>
    <cellStyle name="Hiperligação Visitada" xfId="120" builtinId="9" hidden="1"/>
    <cellStyle name="Hiperligação Visitada" xfId="40" builtinId="9" hidden="1"/>
    <cellStyle name="Hiperligação Visitada" xfId="60" builtinId="9" hidden="1"/>
    <cellStyle name="Hiperligação Visitada" xfId="76" builtinId="9" hidden="1"/>
    <cellStyle name="Hiperligação Visitada" xfId="26" builtinId="9" hidden="1"/>
    <cellStyle name="Hiperligação Visitada" xfId="80" builtinId="9" hidden="1"/>
    <cellStyle name="Hiperligação Visitada" xfId="82" builtinId="9" hidden="1"/>
    <cellStyle name="Hiperligação Visitada" xfId="68" builtinId="9" hidden="1"/>
    <cellStyle name="Hiperligação Visitada" xfId="104" builtinId="9" hidden="1"/>
    <cellStyle name="Hiperligação Visitada" xfId="102" builtinId="9" hidden="1"/>
    <cellStyle name="Hiperligação Visitada" xfId="106" builtinId="9" hidden="1"/>
    <cellStyle name="Hiperligação Visitada" xfId="96" builtinId="9" hidden="1"/>
    <cellStyle name="Hiperligação Visitada" xfId="84" builtinId="9" hidden="1"/>
    <cellStyle name="Hiperligação Visitada" xfId="10" builtinId="9" hidden="1"/>
    <cellStyle name="Hiperligação Visitada" xfId="16" builtinId="9" hidden="1"/>
    <cellStyle name="Hiperligação Visitada" xfId="100" builtinId="9" hidden="1"/>
    <cellStyle name="Hiperligação Visitada" xfId="74" builtinId="9" hidden="1"/>
    <cellStyle name="Hiperligação Visitada" xfId="88" builtinId="9" hidden="1"/>
    <cellStyle name="Hiperligação Visitada" xfId="110" builtinId="9" hidden="1"/>
    <cellStyle name="Hiperligação Visitada" xfId="98" builtinId="9" hidden="1"/>
    <cellStyle name="Hiperligação Visitada" xfId="24" builtinId="9" hidden="1"/>
    <cellStyle name="Hiperligação Visitada" xfId="12" builtinId="9" hidden="1"/>
    <cellStyle name="Hiperligação Visitada" xfId="92" builtinId="9" hidden="1"/>
    <cellStyle name="Hiperligação Visitada" xfId="72" builtinId="9" hidden="1"/>
    <cellStyle name="Hiperligação Visitada" xfId="62" builtinId="9" hidden="1"/>
    <cellStyle name="Hiperligação Visitada" xfId="22" builtinId="9" hidden="1"/>
    <cellStyle name="Hiperligação Visitada" xfId="38" builtinId="9" hidden="1"/>
    <cellStyle name="Hiperligação Visitada" xfId="90" builtinId="9" hidden="1"/>
    <cellStyle name="Hiperligação Visitada" xfId="66" builtinId="9" hidden="1"/>
    <cellStyle name="Hiperligação Visitada" xfId="20" builtinId="9" hidden="1"/>
    <cellStyle name="Hiperligação Visitada" xfId="70" builtinId="9" hidden="1"/>
    <cellStyle name="Hiperligação Visitada" xfId="78" builtinId="9" hidden="1"/>
    <cellStyle name="Hiperligação Visitada" xfId="112" builtinId="9" hidden="1"/>
    <cellStyle name="Hiperligação Visitada" xfId="114" builtinId="9" hidden="1"/>
    <cellStyle name="Hiperligação Visitada" xfId="108" builtinId="9" hidden="1"/>
    <cellStyle name="Hiperligação Visitada" xfId="6" builtinId="9" hidden="1"/>
    <cellStyle name="Hiperligação Visitada" xfId="58" builtinId="9" hidden="1"/>
    <cellStyle name="Hiperligação Visitada" xfId="134" builtinId="9" hidden="1"/>
    <cellStyle name="Hiperligação Visitada" xfId="8" builtinId="9" hidden="1"/>
    <cellStyle name="Hiperligação Visitada" xfId="52" builtinId="9" hidden="1"/>
    <cellStyle name="Hiperligação Visitada" xfId="54" builtinId="9" hidden="1"/>
    <cellStyle name="Hiperligação Visitada" xfId="28" builtinId="9" hidden="1"/>
    <cellStyle name="Hiperligação Visitada" xfId="46" builtinId="9" hidden="1"/>
    <cellStyle name="Hiperligação Visitada" xfId="50" builtinId="9" hidden="1"/>
    <cellStyle name="Hiperligação Visitada" xfId="48" builtinId="9" hidden="1"/>
    <cellStyle name="Hiperligação Visitada" xfId="2" builtinId="9" hidden="1"/>
    <cellStyle name="Hiperligação Visitada" xfId="4" builtinId="9" hidden="1"/>
    <cellStyle name="Hiperligação Visitada" xfId="14" builtinId="9" hidden="1"/>
    <cellStyle name="Hiperligação Visitada" xfId="56" builtinId="9" hidden="1"/>
    <cellStyle name="Hiperligação Visitada" xfId="44" builtinId="9" hidden="1"/>
    <cellStyle name="Hiperligação Visitada" xfId="94" builtinId="9" hidden="1"/>
    <cellStyle name="Hiperligação Visitada" xfId="18" builtinId="9" hidden="1"/>
    <cellStyle name="Hiperligação Visitada" xfId="132" builtinId="9" hidden="1"/>
    <cellStyle name="Hiperligação Visitada" xfId="130" builtinId="9" hidden="1"/>
    <cellStyle name="Hiperligação Visitada" xfId="30" builtinId="9" hidden="1"/>
    <cellStyle name="Hiperligação Visitada" xfId="34" builtinId="9" hidden="1"/>
    <cellStyle name="Hiperligação Visitada" xfId="126" builtinId="9" hidden="1"/>
    <cellStyle name="Hiperligação Visitada" xfId="128" builtinId="9" hidden="1"/>
    <cellStyle name="Hiperligação Visitada" xfId="140" builtinId="9" hidden="1"/>
    <cellStyle name="Hiperligação Visitada" xfId="138" builtinId="9" hidden="1"/>
    <cellStyle name="Hiperligação Visitada" xfId="122" builtinId="9" hidden="1"/>
    <cellStyle name="Hiperligação Visitada" xfId="32" builtinId="9" hidden="1"/>
    <cellStyle name="Hiperligação Visitada" xfId="36" builtinId="9" hidden="1"/>
    <cellStyle name="Hiperligação Visitada" xfId="136" builtinId="9" hidden="1"/>
    <cellStyle name="Hiperligação Visitada" xfId="116" builtinId="9" hidden="1"/>
    <cellStyle name="Hiperligação Visitada" xfId="118" builtinId="9" hidden="1"/>
    <cellStyle name="Hiperligação Visitada" xfId="124" builtinId="9" hidden="1"/>
    <cellStyle name="Hiperligação Visitada" xfId="86" builtinId="9" hidden="1"/>
    <cellStyle name="Hiperligação Visitada" xfId="42" builtinId="9" hidden="1"/>
    <cellStyle name="Hiperligação Visitada" xfId="64" builtinId="9" hidden="1"/>
    <cellStyle name="Hiperligação Visitada" xfId="145" builtinId="9" hidden="1"/>
    <cellStyle name="Hiperligação Visitada" xfId="147" builtinId="9" hidden="1"/>
    <cellStyle name="Hiperligação Visitada" xfId="149" builtinId="9" hidden="1"/>
    <cellStyle name="Hiperligação Visitada" xfId="151" builtinId="9" hidden="1"/>
    <cellStyle name="Moeda" xfId="142" builtinId="4"/>
    <cellStyle name="Normal" xfId="0" builtinId="0"/>
    <cellStyle name="Normal 2" xfId="143" xr:uid="{00000000-0005-0000-0000-000096000000}"/>
    <cellStyle name="Percentagem" xfId="141" builtinId="5"/>
  </cellStyles>
  <dxfs count="37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Lista" displayName="Lista" ref="B3:AK6" totalsRowShown="0" headerRowDxfId="36">
  <autoFilter ref="B3:AK6" xr:uid="{00000000-0009-0000-0100-000008000000}"/>
  <tableColumns count="36">
    <tableColumn id="1" xr3:uid="{00000000-0010-0000-0000-000001000000}" name="1" dataDxfId="35"/>
    <tableColumn id="2" xr3:uid="{00000000-0010-0000-0000-000002000000}" name="2" dataDxfId="34"/>
    <tableColumn id="3" xr3:uid="{00000000-0010-0000-0000-000003000000}" name="3" dataDxfId="33"/>
    <tableColumn id="4" xr3:uid="{00000000-0010-0000-0000-000004000000}" name="4" dataDxfId="32"/>
    <tableColumn id="5" xr3:uid="{00000000-0010-0000-0000-000005000000}" name="5" dataDxfId="31"/>
    <tableColumn id="6" xr3:uid="{00000000-0010-0000-0000-000006000000}" name="6" dataDxfId="30"/>
    <tableColumn id="7" xr3:uid="{00000000-0010-0000-0000-000007000000}" name="7" dataDxfId="29"/>
    <tableColumn id="8" xr3:uid="{00000000-0010-0000-0000-000008000000}" name="8" dataDxfId="28"/>
    <tableColumn id="9" xr3:uid="{00000000-0010-0000-0000-000009000000}" name="9" dataDxfId="27"/>
    <tableColumn id="10" xr3:uid="{00000000-0010-0000-0000-00000A000000}" name="10" dataDxfId="26"/>
    <tableColumn id="11" xr3:uid="{00000000-0010-0000-0000-00000B000000}" name="11" dataDxfId="25"/>
    <tableColumn id="12" xr3:uid="{00000000-0010-0000-0000-00000C000000}" name="12" dataDxfId="24"/>
    <tableColumn id="13" xr3:uid="{00000000-0010-0000-0000-00000D000000}" name="13" dataDxfId="23"/>
    <tableColumn id="14" xr3:uid="{00000000-0010-0000-0000-00000E000000}" name="14" dataDxfId="22"/>
    <tableColumn id="15" xr3:uid="{00000000-0010-0000-0000-00000F000000}" name="15" dataDxfId="21"/>
    <tableColumn id="16" xr3:uid="{00000000-0010-0000-0000-000010000000}" name="16" dataDxfId="20"/>
    <tableColumn id="17" xr3:uid="{00000000-0010-0000-0000-000011000000}" name="17" dataDxfId="19"/>
    <tableColumn id="18" xr3:uid="{00000000-0010-0000-0000-000012000000}" name="18" dataDxfId="18"/>
    <tableColumn id="19" xr3:uid="{00000000-0010-0000-0000-000013000000}" name="19" dataDxfId="17"/>
    <tableColumn id="20" xr3:uid="{00000000-0010-0000-0000-000014000000}" name="20" dataDxfId="16"/>
    <tableColumn id="21" xr3:uid="{00000000-0010-0000-0000-000015000000}" name="21" dataDxfId="15"/>
    <tableColumn id="22" xr3:uid="{00000000-0010-0000-0000-000016000000}" name="22" dataDxfId="14"/>
    <tableColumn id="23" xr3:uid="{00000000-0010-0000-0000-000017000000}" name="23" dataDxfId="13"/>
    <tableColumn id="24" xr3:uid="{00000000-0010-0000-0000-000018000000}" name="24" dataDxfId="12"/>
    <tableColumn id="25" xr3:uid="{00000000-0010-0000-0000-000019000000}" name="25" dataDxfId="11"/>
    <tableColumn id="26" xr3:uid="{00000000-0010-0000-0000-00001A000000}" name="26" dataDxfId="10"/>
    <tableColumn id="27" xr3:uid="{00000000-0010-0000-0000-00001B000000}" name="27" dataDxfId="9"/>
    <tableColumn id="28" xr3:uid="{00000000-0010-0000-0000-00001C000000}" name="28" dataDxfId="8"/>
    <tableColumn id="29" xr3:uid="{00000000-0010-0000-0000-00001D000000}" name="29" dataDxfId="7"/>
    <tableColumn id="30" xr3:uid="{00000000-0010-0000-0000-00001E000000}" name="30" dataDxfId="6"/>
    <tableColumn id="31" xr3:uid="{00000000-0010-0000-0000-00001F000000}" name="31" dataDxfId="5"/>
    <tableColumn id="32" xr3:uid="{00000000-0010-0000-0000-000020000000}" name="32" dataDxfId="4"/>
    <tableColumn id="33" xr3:uid="{00000000-0010-0000-0000-000021000000}" name="33" dataDxfId="3"/>
    <tableColumn id="34" xr3:uid="{00000000-0010-0000-0000-000022000000}" name="34" dataDxfId="2"/>
    <tableColumn id="35" xr3:uid="{00000000-0010-0000-0000-000023000000}" name="35" dataDxfId="1"/>
    <tableColumn id="36" xr3:uid="{00000000-0010-0000-0000-000024000000}" name="3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K10"/>
  <sheetViews>
    <sheetView workbookViewId="0">
      <selection activeCell="D10" sqref="D10"/>
    </sheetView>
  </sheetViews>
  <sheetFormatPr defaultColWidth="8.81640625" defaultRowHeight="14.5" x14ac:dyDescent="0.35"/>
  <sheetData>
    <row r="3" spans="2:37" x14ac:dyDescent="0.35">
      <c r="B3" s="148" t="s">
        <v>322</v>
      </c>
      <c r="C3" s="147" t="s">
        <v>324</v>
      </c>
      <c r="D3" s="147" t="s">
        <v>325</v>
      </c>
      <c r="E3" s="150" t="s">
        <v>326</v>
      </c>
      <c r="F3" s="146" t="s">
        <v>327</v>
      </c>
      <c r="G3" s="146" t="s">
        <v>328</v>
      </c>
      <c r="H3" s="150" t="s">
        <v>329</v>
      </c>
      <c r="I3" s="146" t="s">
        <v>330</v>
      </c>
      <c r="J3" s="146" t="s">
        <v>331</v>
      </c>
      <c r="K3" s="150" t="s">
        <v>332</v>
      </c>
      <c r="L3" s="146" t="s">
        <v>333</v>
      </c>
      <c r="M3" s="146" t="s">
        <v>334</v>
      </c>
      <c r="N3" s="150" t="s">
        <v>335</v>
      </c>
      <c r="O3" s="146" t="s">
        <v>336</v>
      </c>
      <c r="P3" s="146" t="s">
        <v>337</v>
      </c>
      <c r="Q3" s="150" t="s">
        <v>338</v>
      </c>
      <c r="R3" s="146" t="s">
        <v>339</v>
      </c>
      <c r="S3" s="146" t="s">
        <v>340</v>
      </c>
      <c r="T3" s="150" t="s">
        <v>341</v>
      </c>
      <c r="U3" s="146" t="s">
        <v>342</v>
      </c>
      <c r="V3" s="146" t="s">
        <v>343</v>
      </c>
      <c r="W3" s="150" t="s">
        <v>344</v>
      </c>
      <c r="X3" s="146" t="s">
        <v>345</v>
      </c>
      <c r="Y3" s="146" t="s">
        <v>346</v>
      </c>
      <c r="Z3" s="150" t="s">
        <v>347</v>
      </c>
      <c r="AA3" s="146" t="s">
        <v>348</v>
      </c>
      <c r="AB3" s="146" t="s">
        <v>349</v>
      </c>
      <c r="AC3" s="150" t="s">
        <v>350</v>
      </c>
      <c r="AD3" s="146" t="s">
        <v>351</v>
      </c>
      <c r="AE3" s="146" t="s">
        <v>352</v>
      </c>
      <c r="AF3" s="150" t="s">
        <v>353</v>
      </c>
      <c r="AG3" s="146" t="s">
        <v>354</v>
      </c>
      <c r="AH3" s="146" t="s">
        <v>355</v>
      </c>
      <c r="AI3" s="150" t="s">
        <v>356</v>
      </c>
      <c r="AJ3" s="146" t="s">
        <v>357</v>
      </c>
      <c r="AK3" s="146" t="s">
        <v>358</v>
      </c>
    </row>
    <row r="4" spans="2:37" x14ac:dyDescent="0.35">
      <c r="B4" s="146" t="s">
        <v>190</v>
      </c>
      <c r="C4" s="146" t="s">
        <v>190</v>
      </c>
      <c r="D4" s="146" t="s">
        <v>190</v>
      </c>
      <c r="E4" s="146" t="s">
        <v>190</v>
      </c>
      <c r="F4" s="146" t="s">
        <v>190</v>
      </c>
      <c r="G4" s="146" t="s">
        <v>190</v>
      </c>
      <c r="H4" s="146" t="s">
        <v>190</v>
      </c>
      <c r="I4" s="146" t="s">
        <v>190</v>
      </c>
      <c r="J4" s="146" t="s">
        <v>190</v>
      </c>
      <c r="K4" s="146" t="s">
        <v>190</v>
      </c>
      <c r="L4" s="146" t="s">
        <v>190</v>
      </c>
      <c r="M4" s="146" t="s">
        <v>190</v>
      </c>
      <c r="N4" s="146" t="s">
        <v>190</v>
      </c>
      <c r="O4" s="146" t="s">
        <v>190</v>
      </c>
      <c r="P4" s="146" t="s">
        <v>190</v>
      </c>
      <c r="Q4" s="146" t="s">
        <v>190</v>
      </c>
      <c r="R4" s="146" t="s">
        <v>190</v>
      </c>
      <c r="S4" s="146" t="s">
        <v>190</v>
      </c>
      <c r="T4" s="146" t="s">
        <v>190</v>
      </c>
      <c r="U4" s="146" t="s">
        <v>190</v>
      </c>
      <c r="V4" s="146" t="s">
        <v>190</v>
      </c>
      <c r="W4" s="146" t="s">
        <v>190</v>
      </c>
      <c r="X4" s="146" t="s">
        <v>190</v>
      </c>
      <c r="Y4" s="146" t="s">
        <v>190</v>
      </c>
      <c r="Z4" s="146" t="s">
        <v>190</v>
      </c>
      <c r="AA4" s="146" t="s">
        <v>190</v>
      </c>
      <c r="AB4" s="146" t="s">
        <v>190</v>
      </c>
      <c r="AC4" s="146" t="s">
        <v>190</v>
      </c>
      <c r="AD4" s="146" t="s">
        <v>190</v>
      </c>
      <c r="AE4" s="146" t="s">
        <v>190</v>
      </c>
      <c r="AF4" s="146" t="s">
        <v>190</v>
      </c>
      <c r="AG4" s="146" t="s">
        <v>190</v>
      </c>
      <c r="AH4" s="146" t="s">
        <v>190</v>
      </c>
      <c r="AI4" s="146" t="s">
        <v>190</v>
      </c>
      <c r="AJ4" s="146" t="s">
        <v>190</v>
      </c>
      <c r="AK4" s="146" t="s">
        <v>190</v>
      </c>
    </row>
    <row r="5" spans="2:37" x14ac:dyDescent="0.35">
      <c r="B5" s="146" t="s">
        <v>322</v>
      </c>
      <c r="C5" s="146" t="s">
        <v>322</v>
      </c>
      <c r="D5" s="146" t="s">
        <v>322</v>
      </c>
      <c r="E5" s="146" t="s">
        <v>322</v>
      </c>
      <c r="F5" s="146" t="s">
        <v>322</v>
      </c>
      <c r="G5" s="146" t="s">
        <v>322</v>
      </c>
      <c r="H5" s="146" t="s">
        <v>322</v>
      </c>
      <c r="I5" s="146" t="s">
        <v>322</v>
      </c>
      <c r="J5" s="146" t="s">
        <v>322</v>
      </c>
      <c r="K5" s="146" t="s">
        <v>322</v>
      </c>
      <c r="L5" s="146" t="s">
        <v>322</v>
      </c>
      <c r="M5" s="146" t="s">
        <v>322</v>
      </c>
      <c r="N5" s="141" t="s">
        <v>323</v>
      </c>
      <c r="O5" s="141" t="s">
        <v>323</v>
      </c>
      <c r="P5" s="141" t="s">
        <v>323</v>
      </c>
      <c r="Q5" s="141" t="s">
        <v>323</v>
      </c>
      <c r="R5" s="141" t="s">
        <v>323</v>
      </c>
      <c r="S5" s="141" t="s">
        <v>323</v>
      </c>
      <c r="T5" s="141" t="s">
        <v>323</v>
      </c>
      <c r="U5" s="141" t="s">
        <v>323</v>
      </c>
      <c r="V5" s="141" t="s">
        <v>323</v>
      </c>
      <c r="W5" s="141" t="s">
        <v>323</v>
      </c>
      <c r="X5" s="141" t="s">
        <v>323</v>
      </c>
      <c r="Y5" s="141" t="s">
        <v>323</v>
      </c>
      <c r="Z5" s="141" t="s">
        <v>191</v>
      </c>
      <c r="AA5" s="141" t="s">
        <v>191</v>
      </c>
      <c r="AB5" s="141" t="s">
        <v>191</v>
      </c>
      <c r="AC5" s="141" t="s">
        <v>191</v>
      </c>
      <c r="AD5" s="141" t="s">
        <v>191</v>
      </c>
      <c r="AE5" s="141" t="s">
        <v>191</v>
      </c>
      <c r="AF5" s="141" t="s">
        <v>191</v>
      </c>
      <c r="AG5" s="141" t="s">
        <v>191</v>
      </c>
      <c r="AH5" s="141" t="s">
        <v>191</v>
      </c>
      <c r="AI5" s="141" t="s">
        <v>191</v>
      </c>
      <c r="AJ5" s="141" t="s">
        <v>191</v>
      </c>
      <c r="AK5" s="141" t="s">
        <v>191</v>
      </c>
    </row>
    <row r="6" spans="2:37" x14ac:dyDescent="0.35">
      <c r="B6" s="141" t="s">
        <v>321</v>
      </c>
      <c r="C6" s="141" t="s">
        <v>321</v>
      </c>
      <c r="D6" s="141" t="s">
        <v>321</v>
      </c>
      <c r="E6" s="141" t="s">
        <v>321</v>
      </c>
      <c r="F6" s="141" t="s">
        <v>321</v>
      </c>
      <c r="G6" s="141" t="s">
        <v>321</v>
      </c>
      <c r="H6" s="141" t="s">
        <v>321</v>
      </c>
      <c r="I6" s="141" t="s">
        <v>321</v>
      </c>
      <c r="J6" s="141" t="s">
        <v>321</v>
      </c>
      <c r="K6" s="141" t="s">
        <v>321</v>
      </c>
      <c r="L6" s="141" t="s">
        <v>321</v>
      </c>
      <c r="M6" s="141" t="s">
        <v>321</v>
      </c>
      <c r="N6" s="141" t="s">
        <v>320</v>
      </c>
      <c r="O6" s="141" t="s">
        <v>320</v>
      </c>
      <c r="P6" s="141" t="s">
        <v>320</v>
      </c>
      <c r="Q6" s="141" t="s">
        <v>320</v>
      </c>
      <c r="R6" s="141" t="s">
        <v>320</v>
      </c>
      <c r="S6" s="141" t="s">
        <v>320</v>
      </c>
      <c r="T6" s="141" t="s">
        <v>320</v>
      </c>
      <c r="U6" s="141" t="s">
        <v>320</v>
      </c>
      <c r="V6" s="141" t="s">
        <v>320</v>
      </c>
      <c r="W6" s="141" t="s">
        <v>320</v>
      </c>
      <c r="X6" s="141" t="s">
        <v>320</v>
      </c>
      <c r="Y6" s="141" t="s">
        <v>320</v>
      </c>
      <c r="Z6" s="141" t="s">
        <v>192</v>
      </c>
      <c r="AA6" s="141" t="s">
        <v>192</v>
      </c>
      <c r="AB6" s="141" t="s">
        <v>192</v>
      </c>
      <c r="AC6" s="141" t="s">
        <v>192</v>
      </c>
      <c r="AD6" s="141" t="s">
        <v>192</v>
      </c>
      <c r="AE6" s="141" t="s">
        <v>192</v>
      </c>
      <c r="AF6" s="141" t="s">
        <v>192</v>
      </c>
      <c r="AG6" s="141" t="s">
        <v>192</v>
      </c>
      <c r="AH6" s="141" t="s">
        <v>192</v>
      </c>
      <c r="AI6" s="141" t="s">
        <v>192</v>
      </c>
      <c r="AJ6" s="141" t="s">
        <v>192</v>
      </c>
      <c r="AK6" s="141" t="s">
        <v>192</v>
      </c>
    </row>
    <row r="10" spans="2:37" x14ac:dyDescent="0.35">
      <c r="B10" t="s">
        <v>360</v>
      </c>
      <c r="D10">
        <v>36</v>
      </c>
    </row>
  </sheetData>
  <sheetProtection password="E155" sheet="1" objects="1" scenarios="1"/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H992"/>
  <sheetViews>
    <sheetView showGridLines="0" tabSelected="1" workbookViewId="0">
      <selection activeCell="B7" sqref="B7"/>
    </sheetView>
  </sheetViews>
  <sheetFormatPr defaultColWidth="12" defaultRowHeight="15" customHeight="1" x14ac:dyDescent="0.35"/>
  <cols>
    <col min="1" max="1" width="7" style="156" bestFit="1" customWidth="1"/>
    <col min="2" max="2" width="56.36328125" style="156" bestFit="1" customWidth="1"/>
    <col min="3" max="4" width="16.6328125" style="156" customWidth="1"/>
    <col min="5" max="5" width="12" style="156" customWidth="1"/>
    <col min="6" max="16384" width="12" style="156"/>
  </cols>
  <sheetData>
    <row r="1" spans="1:8" ht="31" x14ac:dyDescent="0.35">
      <c r="A1" s="195" t="s">
        <v>361</v>
      </c>
      <c r="B1" s="196" t="s">
        <v>362</v>
      </c>
      <c r="C1" s="154" t="s">
        <v>363</v>
      </c>
      <c r="D1" s="154" t="s">
        <v>364</v>
      </c>
      <c r="E1" s="155" t="s">
        <v>14</v>
      </c>
    </row>
    <row r="2" spans="1:8" ht="15.5" x14ac:dyDescent="0.35">
      <c r="A2" s="195"/>
      <c r="B2" s="197"/>
      <c r="C2" s="184">
        <v>44562</v>
      </c>
      <c r="D2" s="184">
        <v>45657</v>
      </c>
      <c r="E2" s="157">
        <f>IF(C2&lt;&gt;"",(DATEDIF(C2,D2,"m"))+1,"")</f>
        <v>36</v>
      </c>
    </row>
    <row r="3" spans="1:8" ht="15.75" customHeight="1" x14ac:dyDescent="0.35">
      <c r="A3" s="195"/>
    </row>
    <row r="4" spans="1:8" ht="30" customHeight="1" x14ac:dyDescent="0.35">
      <c r="A4" s="195"/>
      <c r="B4" s="198" t="s">
        <v>365</v>
      </c>
      <c r="C4" s="198"/>
      <c r="D4" s="198"/>
      <c r="E4" s="198"/>
    </row>
    <row r="5" spans="1:8" s="158" customFormat="1" ht="15.75" customHeight="1" x14ac:dyDescent="0.35">
      <c r="A5" s="195"/>
      <c r="B5" s="199" t="s">
        <v>366</v>
      </c>
      <c r="C5" s="199"/>
      <c r="D5" s="199"/>
      <c r="E5" s="199"/>
    </row>
    <row r="6" spans="1:8" ht="32.25" customHeight="1" x14ac:dyDescent="0.35">
      <c r="A6" s="195"/>
      <c r="B6" s="159" t="s">
        <v>367</v>
      </c>
      <c r="C6" s="160" t="s">
        <v>368</v>
      </c>
      <c r="D6" s="160" t="s">
        <v>369</v>
      </c>
      <c r="E6" s="161" t="s">
        <v>370</v>
      </c>
    </row>
    <row r="7" spans="1:8" ht="15.75" customHeight="1" x14ac:dyDescent="0.35">
      <c r="A7" s="195"/>
      <c r="B7" s="185"/>
      <c r="C7" s="186"/>
      <c r="D7" s="187"/>
      <c r="E7" s="162" t="str">
        <f t="shared" ref="E7:E13" si="0">IF(C7&lt;&gt;"",(DATEDIF(C7,D7,"m"))+1,"")</f>
        <v/>
      </c>
      <c r="F7" s="163"/>
      <c r="G7" s="163"/>
    </row>
    <row r="8" spans="1:8" ht="15.75" customHeight="1" x14ac:dyDescent="0.35">
      <c r="A8" s="195"/>
      <c r="B8" s="188"/>
      <c r="C8" s="189"/>
      <c r="D8" s="190"/>
      <c r="E8" s="164" t="str">
        <f t="shared" si="0"/>
        <v/>
      </c>
      <c r="F8" s="163"/>
      <c r="G8" s="163"/>
    </row>
    <row r="9" spans="1:8" ht="15.75" customHeight="1" x14ac:dyDescent="0.35">
      <c r="A9" s="195"/>
      <c r="B9" s="188"/>
      <c r="C9" s="189"/>
      <c r="D9" s="190"/>
      <c r="E9" s="164" t="str">
        <f t="shared" si="0"/>
        <v/>
      </c>
      <c r="F9" s="163"/>
      <c r="G9" s="163"/>
    </row>
    <row r="10" spans="1:8" ht="15.75" customHeight="1" x14ac:dyDescent="0.35">
      <c r="A10" s="195"/>
      <c r="B10" s="188"/>
      <c r="C10" s="189"/>
      <c r="D10" s="190"/>
      <c r="E10" s="164" t="str">
        <f t="shared" si="0"/>
        <v/>
      </c>
      <c r="F10" s="163"/>
      <c r="G10" s="163"/>
    </row>
    <row r="11" spans="1:8" ht="15.75" customHeight="1" x14ac:dyDescent="0.35">
      <c r="A11" s="195"/>
      <c r="B11" s="188"/>
      <c r="C11" s="189"/>
      <c r="D11" s="190"/>
      <c r="E11" s="164" t="str">
        <f t="shared" si="0"/>
        <v/>
      </c>
      <c r="F11" s="163"/>
      <c r="G11" s="163"/>
      <c r="H11" s="165"/>
    </row>
    <row r="12" spans="1:8" ht="15.75" customHeight="1" x14ac:dyDescent="0.35">
      <c r="A12" s="195"/>
      <c r="B12" s="188"/>
      <c r="C12" s="189"/>
      <c r="D12" s="190"/>
      <c r="E12" s="164" t="str">
        <f t="shared" si="0"/>
        <v/>
      </c>
      <c r="F12" s="163"/>
      <c r="G12" s="163"/>
    </row>
    <row r="13" spans="1:8" ht="15.75" customHeight="1" x14ac:dyDescent="0.35">
      <c r="A13" s="195"/>
      <c r="B13" s="191"/>
      <c r="C13" s="192"/>
      <c r="D13" s="193"/>
      <c r="E13" s="166" t="str">
        <f t="shared" si="0"/>
        <v/>
      </c>
      <c r="F13" s="163"/>
      <c r="G13" s="163"/>
    </row>
    <row r="14" spans="1:8" ht="15.75" customHeight="1" x14ac:dyDescent="0.35">
      <c r="A14" s="195"/>
      <c r="D14" s="167" t="s">
        <v>155</v>
      </c>
      <c r="E14" s="168">
        <f>SUM(E7:E13)</f>
        <v>0</v>
      </c>
    </row>
    <row r="15" spans="1:8" ht="15.75" customHeight="1" x14ac:dyDescent="0.35">
      <c r="A15" s="195"/>
      <c r="G15" s="165"/>
    </row>
    <row r="16" spans="1:8" ht="30" customHeight="1" x14ac:dyDescent="0.35">
      <c r="A16" s="195"/>
      <c r="B16" s="198" t="s">
        <v>371</v>
      </c>
      <c r="C16" s="198"/>
      <c r="D16" s="198"/>
      <c r="E16" s="198"/>
    </row>
    <row r="17" spans="1:7" s="158" customFormat="1" ht="15.75" customHeight="1" x14ac:dyDescent="0.35">
      <c r="A17" s="195"/>
      <c r="B17" s="199" t="s">
        <v>372</v>
      </c>
      <c r="C17" s="199"/>
      <c r="D17" s="199"/>
      <c r="E17" s="199"/>
    </row>
    <row r="18" spans="1:7" ht="32.25" customHeight="1" x14ac:dyDescent="0.35">
      <c r="A18" s="195"/>
      <c r="B18" s="159" t="s">
        <v>373</v>
      </c>
      <c r="C18" s="160" t="s">
        <v>368</v>
      </c>
      <c r="D18" s="160" t="s">
        <v>369</v>
      </c>
      <c r="E18" s="161" t="s">
        <v>370</v>
      </c>
    </row>
    <row r="19" spans="1:7" ht="15.75" customHeight="1" x14ac:dyDescent="0.35">
      <c r="A19" s="195"/>
      <c r="B19" s="185"/>
      <c r="C19" s="186"/>
      <c r="D19" s="186"/>
      <c r="E19" s="169" t="str">
        <f t="shared" ref="E19:E25" si="1">IF(C19&lt;&gt;"",(D19-C19)/30,"")</f>
        <v/>
      </c>
      <c r="G19" s="170"/>
    </row>
    <row r="20" spans="1:7" ht="15.75" customHeight="1" x14ac:dyDescent="0.35">
      <c r="A20" s="195"/>
      <c r="B20" s="188"/>
      <c r="C20" s="189"/>
      <c r="D20" s="189"/>
      <c r="E20" s="164" t="str">
        <f t="shared" si="1"/>
        <v/>
      </c>
    </row>
    <row r="21" spans="1:7" ht="15.75" customHeight="1" x14ac:dyDescent="0.35">
      <c r="A21" s="195"/>
      <c r="B21" s="188"/>
      <c r="C21" s="189"/>
      <c r="D21" s="189"/>
      <c r="E21" s="164" t="str">
        <f t="shared" si="1"/>
        <v/>
      </c>
    </row>
    <row r="22" spans="1:7" ht="15.75" customHeight="1" x14ac:dyDescent="0.35">
      <c r="A22" s="195"/>
      <c r="B22" s="188"/>
      <c r="C22" s="189"/>
      <c r="D22" s="189"/>
      <c r="E22" s="164" t="str">
        <f t="shared" si="1"/>
        <v/>
      </c>
    </row>
    <row r="23" spans="1:7" ht="15.75" customHeight="1" x14ac:dyDescent="0.35">
      <c r="A23" s="195"/>
      <c r="B23" s="188"/>
      <c r="C23" s="189"/>
      <c r="D23" s="189"/>
      <c r="E23" s="164" t="str">
        <f t="shared" si="1"/>
        <v/>
      </c>
    </row>
    <row r="24" spans="1:7" ht="15.75" customHeight="1" x14ac:dyDescent="0.35">
      <c r="A24" s="195"/>
      <c r="B24" s="188"/>
      <c r="C24" s="189"/>
      <c r="D24" s="189"/>
      <c r="E24" s="164" t="str">
        <f t="shared" si="1"/>
        <v/>
      </c>
    </row>
    <row r="25" spans="1:7" ht="15.75" customHeight="1" x14ac:dyDescent="0.35">
      <c r="A25" s="195"/>
      <c r="B25" s="191"/>
      <c r="C25" s="192"/>
      <c r="D25" s="192"/>
      <c r="E25" s="166" t="str">
        <f t="shared" si="1"/>
        <v/>
      </c>
    </row>
    <row r="26" spans="1:7" ht="15.75" customHeight="1" x14ac:dyDescent="0.35">
      <c r="A26" s="195"/>
      <c r="D26" s="167" t="s">
        <v>155</v>
      </c>
      <c r="E26" s="171">
        <f>SUM(E19:E25)</f>
        <v>0</v>
      </c>
    </row>
    <row r="27" spans="1:7" ht="15.75" customHeight="1" x14ac:dyDescent="0.35">
      <c r="A27" s="195"/>
    </row>
    <row r="28" spans="1:7" ht="15.75" customHeight="1" x14ac:dyDescent="0.35">
      <c r="A28" s="195"/>
    </row>
    <row r="29" spans="1:7" ht="15.75" customHeight="1" x14ac:dyDescent="0.35">
      <c r="A29" s="172"/>
    </row>
    <row r="30" spans="1:7" ht="15.75" customHeight="1" x14ac:dyDescent="0.35">
      <c r="A30" s="172"/>
    </row>
    <row r="31" spans="1:7" ht="15.75" customHeight="1" x14ac:dyDescent="0.35">
      <c r="A31" s="172"/>
    </row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</sheetData>
  <sheetProtection password="E155" sheet="1" objects="1" scenarios="1"/>
  <mergeCells count="6">
    <mergeCell ref="A1:A28"/>
    <mergeCell ref="B1:B2"/>
    <mergeCell ref="B4:E4"/>
    <mergeCell ref="B5:E5"/>
    <mergeCell ref="B16:E16"/>
    <mergeCell ref="B17:E17"/>
  </mergeCells>
  <pageMargins left="0.7" right="0.7" top="0.75" bottom="0.75" header="0" footer="0"/>
  <pageSetup paperSize="9"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A1:R11"/>
  <sheetViews>
    <sheetView showGridLines="0" zoomScalePageLayoutView="80" workbookViewId="0">
      <selection activeCell="E5" sqref="E5:N5"/>
    </sheetView>
  </sheetViews>
  <sheetFormatPr defaultColWidth="9" defaultRowHeight="14.5" x14ac:dyDescent="0.35"/>
  <cols>
    <col min="1" max="18" width="4.6328125" customWidth="1"/>
  </cols>
  <sheetData>
    <row r="1" spans="1:18" ht="180.75" customHeight="1" x14ac:dyDescent="0.35">
      <c r="A1" s="200" t="s">
        <v>130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</row>
    <row r="3" spans="1:18" ht="15" customHeight="1" x14ac:dyDescent="0.35">
      <c r="E3" s="205" t="s">
        <v>265</v>
      </c>
      <c r="F3" s="205"/>
      <c r="G3" s="205"/>
      <c r="H3" s="205"/>
      <c r="I3" s="205"/>
      <c r="J3" s="205"/>
      <c r="K3" s="205"/>
      <c r="L3" s="205"/>
      <c r="M3" s="205"/>
      <c r="N3" s="205"/>
      <c r="P3" s="205" t="s">
        <v>359</v>
      </c>
      <c r="Q3" s="205"/>
      <c r="R3" s="205"/>
    </row>
    <row r="4" spans="1:18" x14ac:dyDescent="0.35">
      <c r="P4" s="205"/>
      <c r="Q4" s="205"/>
      <c r="R4" s="205"/>
    </row>
    <row r="5" spans="1:18" x14ac:dyDescent="0.35">
      <c r="E5" s="203"/>
      <c r="F5" s="203"/>
      <c r="G5" s="203"/>
      <c r="H5" s="203"/>
      <c r="I5" s="203"/>
      <c r="J5" s="203"/>
      <c r="K5" s="203"/>
      <c r="L5" s="203"/>
      <c r="M5" s="203"/>
      <c r="N5" s="203"/>
      <c r="Q5" s="194" t="s">
        <v>358</v>
      </c>
    </row>
    <row r="9" spans="1:18" x14ac:dyDescent="0.35">
      <c r="A9" s="202" t="s">
        <v>131</v>
      </c>
      <c r="B9" s="202"/>
      <c r="C9" s="202"/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</row>
    <row r="10" spans="1:18" x14ac:dyDescent="0.35">
      <c r="A10" s="202" t="s">
        <v>132</v>
      </c>
      <c r="B10" s="202"/>
      <c r="C10" s="202"/>
      <c r="D10" s="202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</row>
    <row r="11" spans="1:18" x14ac:dyDescent="0.35">
      <c r="A11" s="202" t="s">
        <v>133</v>
      </c>
      <c r="B11" s="202"/>
      <c r="C11" s="202"/>
      <c r="D11" s="202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</row>
  </sheetData>
  <sheetProtection password="E155" sheet="1" objects="1" scenarios="1" formatRows="0"/>
  <mergeCells count="10">
    <mergeCell ref="A1:R1"/>
    <mergeCell ref="A9:D9"/>
    <mergeCell ref="A10:D10"/>
    <mergeCell ref="A11:D11"/>
    <mergeCell ref="E9:R9"/>
    <mergeCell ref="E10:R10"/>
    <mergeCell ref="E11:R11"/>
    <mergeCell ref="E3:N3"/>
    <mergeCell ref="E5:N5"/>
    <mergeCell ref="P3:R4"/>
  </mergeCells>
  <phoneticPr fontId="9" type="noConversion"/>
  <dataValidations count="1">
    <dataValidation type="list" showInputMessage="1" showErrorMessage="1" promptTitle="N.º de Anos em Avaliação" sqref="Q5" xr:uid="{00000000-0002-0000-0200-000000000000}">
      <formula1>Meses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horizontalDpi="4294967295" verticalDpi="4294967295" r:id="rId1"/>
  <headerFooter>
    <oddHeader>&amp;L&amp;"-,Negrito"&amp;22ESTG</oddHeader>
    <oddFooter>&amp;R&amp;8Pág &amp;P de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1">
    <pageSetUpPr fitToPage="1"/>
  </sheetPr>
  <dimension ref="A1:V135"/>
  <sheetViews>
    <sheetView showGridLines="0" zoomScale="140" zoomScaleNormal="140" zoomScaleSheetLayoutView="100" zoomScalePageLayoutView="80" workbookViewId="0">
      <selection activeCell="A5" sqref="A5:N5"/>
    </sheetView>
  </sheetViews>
  <sheetFormatPr defaultColWidth="7.6328125" defaultRowHeight="14.5" x14ac:dyDescent="0.35"/>
  <cols>
    <col min="1" max="18" width="4.6328125" customWidth="1"/>
    <col min="19" max="19" width="2.6328125" customWidth="1"/>
    <col min="20" max="20" width="13.81640625" customWidth="1"/>
    <col min="21" max="21" width="35.1796875" customWidth="1"/>
  </cols>
  <sheetData>
    <row r="1" spans="1:22" ht="26" x14ac:dyDescent="0.35">
      <c r="A1" s="12" t="s">
        <v>183</v>
      </c>
      <c r="T1" s="97" t="s">
        <v>267</v>
      </c>
      <c r="U1" s="97" t="s">
        <v>268</v>
      </c>
      <c r="V1" s="96"/>
    </row>
    <row r="3" spans="1:22" x14ac:dyDescent="0.35">
      <c r="A3" t="s">
        <v>184</v>
      </c>
    </row>
    <row r="5" spans="1:22" ht="40.5" customHeight="1" x14ac:dyDescent="0.35">
      <c r="A5" s="213" t="s">
        <v>264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5"/>
      <c r="O5" s="213" t="s">
        <v>186</v>
      </c>
      <c r="P5" s="214"/>
      <c r="Q5" s="214"/>
      <c r="R5" s="215"/>
    </row>
    <row r="6" spans="1:22" x14ac:dyDescent="0.35">
      <c r="A6" s="217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9"/>
      <c r="O6" s="216"/>
      <c r="P6" s="216"/>
      <c r="Q6" s="216"/>
      <c r="R6" s="216"/>
    </row>
    <row r="7" spans="1:22" x14ac:dyDescent="0.35">
      <c r="A7" s="217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9"/>
      <c r="O7" s="216"/>
      <c r="P7" s="216"/>
      <c r="Q7" s="216"/>
      <c r="R7" s="216"/>
    </row>
    <row r="8" spans="1:22" x14ac:dyDescent="0.35">
      <c r="A8" s="217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9"/>
      <c r="O8" s="216"/>
      <c r="P8" s="216"/>
      <c r="Q8" s="216"/>
      <c r="R8" s="216"/>
    </row>
    <row r="9" spans="1:22" x14ac:dyDescent="0.35">
      <c r="M9" s="206"/>
      <c r="N9" s="206"/>
      <c r="O9" s="211" t="s">
        <v>155</v>
      </c>
      <c r="P9" s="212"/>
      <c r="Q9" s="212"/>
      <c r="R9" s="9">
        <f>SUM(O6:R8)</f>
        <v>0</v>
      </c>
      <c r="T9" s="98" t="s">
        <v>269</v>
      </c>
      <c r="U9" s="99"/>
    </row>
    <row r="11" spans="1:22" ht="25" customHeight="1" x14ac:dyDescent="0.35">
      <c r="A11" s="207" t="s">
        <v>187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</row>
    <row r="12" spans="1:22" x14ac:dyDescent="0.35">
      <c r="A12" s="5">
        <v>1</v>
      </c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10"/>
      <c r="T12" s="98" t="s">
        <v>269</v>
      </c>
      <c r="U12" s="99"/>
    </row>
    <row r="13" spans="1:22" x14ac:dyDescent="0.35">
      <c r="A13" s="5">
        <v>2</v>
      </c>
      <c r="B13" s="208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10"/>
      <c r="T13" s="98" t="s">
        <v>269</v>
      </c>
      <c r="U13" s="99"/>
    </row>
    <row r="14" spans="1:22" x14ac:dyDescent="0.35">
      <c r="A14" s="5">
        <v>3</v>
      </c>
      <c r="B14" s="208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10"/>
      <c r="T14" s="98" t="s">
        <v>269</v>
      </c>
      <c r="U14" s="99"/>
    </row>
    <row r="15" spans="1:22" x14ac:dyDescent="0.35">
      <c r="A15" s="5">
        <v>4</v>
      </c>
      <c r="B15" s="208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10"/>
      <c r="T15" s="98" t="s">
        <v>269</v>
      </c>
      <c r="U15" s="99"/>
    </row>
    <row r="16" spans="1:22" x14ac:dyDescent="0.35">
      <c r="A16" s="5">
        <v>5</v>
      </c>
      <c r="B16" s="208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10"/>
      <c r="T16" s="98" t="s">
        <v>269</v>
      </c>
      <c r="U16" s="99"/>
    </row>
    <row r="17" spans="1:21" x14ac:dyDescent="0.35">
      <c r="A17" s="5">
        <v>6</v>
      </c>
      <c r="B17" s="208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10"/>
      <c r="T17" s="98" t="s">
        <v>269</v>
      </c>
      <c r="U17" s="99"/>
    </row>
    <row r="18" spans="1:21" x14ac:dyDescent="0.35">
      <c r="A18" s="5">
        <v>7</v>
      </c>
      <c r="B18" s="208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10"/>
      <c r="T18" s="98" t="s">
        <v>269</v>
      </c>
      <c r="U18" s="99"/>
    </row>
    <row r="19" spans="1:21" x14ac:dyDescent="0.35">
      <c r="A19" s="5">
        <v>8</v>
      </c>
      <c r="B19" s="208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10"/>
      <c r="T19" s="98" t="s">
        <v>269</v>
      </c>
      <c r="U19" s="99"/>
    </row>
    <row r="20" spans="1:21" x14ac:dyDescent="0.35">
      <c r="A20" s="5">
        <v>9</v>
      </c>
      <c r="B20" s="208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10"/>
      <c r="T20" s="98" t="s">
        <v>269</v>
      </c>
      <c r="U20" s="99"/>
    </row>
    <row r="21" spans="1:21" x14ac:dyDescent="0.35">
      <c r="A21" s="5">
        <v>10</v>
      </c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10"/>
      <c r="T21" s="98" t="s">
        <v>269</v>
      </c>
      <c r="U21" s="99"/>
    </row>
    <row r="22" spans="1:21" x14ac:dyDescent="0.35">
      <c r="A22" s="5">
        <v>11</v>
      </c>
      <c r="B22" s="208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10"/>
      <c r="T22" s="98" t="s">
        <v>269</v>
      </c>
      <c r="U22" s="99"/>
    </row>
    <row r="23" spans="1:21" x14ac:dyDescent="0.35">
      <c r="A23" s="5">
        <v>12</v>
      </c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  <c r="T23" s="98" t="s">
        <v>269</v>
      </c>
      <c r="U23" s="99"/>
    </row>
    <row r="25" spans="1:21" ht="25" customHeight="1" x14ac:dyDescent="0.35">
      <c r="A25" s="207" t="s">
        <v>228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</row>
    <row r="26" spans="1:21" x14ac:dyDescent="0.35">
      <c r="A26" s="5">
        <v>1</v>
      </c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10"/>
      <c r="T26" s="98" t="s">
        <v>269</v>
      </c>
      <c r="U26" s="99"/>
    </row>
    <row r="27" spans="1:21" x14ac:dyDescent="0.35">
      <c r="A27" s="5">
        <v>2</v>
      </c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10"/>
      <c r="T27" s="98" t="s">
        <v>269</v>
      </c>
      <c r="U27" s="99"/>
    </row>
    <row r="28" spans="1:21" x14ac:dyDescent="0.35">
      <c r="A28" s="5">
        <v>3</v>
      </c>
      <c r="B28" s="208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10"/>
      <c r="T28" s="98" t="s">
        <v>269</v>
      </c>
      <c r="U28" s="99"/>
    </row>
    <row r="29" spans="1:21" x14ac:dyDescent="0.35">
      <c r="A29" s="5">
        <v>4</v>
      </c>
      <c r="B29" s="208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10"/>
      <c r="T29" s="98" t="s">
        <v>269</v>
      </c>
      <c r="U29" s="99"/>
    </row>
    <row r="30" spans="1:21" x14ac:dyDescent="0.35">
      <c r="A30" s="5">
        <v>5</v>
      </c>
      <c r="B30" s="208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10"/>
      <c r="T30" s="98" t="s">
        <v>269</v>
      </c>
      <c r="U30" s="99"/>
    </row>
    <row r="31" spans="1:21" x14ac:dyDescent="0.35">
      <c r="A31" s="5">
        <v>6</v>
      </c>
      <c r="B31" s="208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10"/>
      <c r="T31" s="98" t="s">
        <v>269</v>
      </c>
      <c r="U31" s="99"/>
    </row>
    <row r="32" spans="1:21" x14ac:dyDescent="0.35">
      <c r="A32" s="5">
        <v>7</v>
      </c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10"/>
      <c r="T32" s="98" t="s">
        <v>269</v>
      </c>
      <c r="U32" s="99"/>
    </row>
    <row r="33" spans="1:21" x14ac:dyDescent="0.35">
      <c r="A33" s="5">
        <v>8</v>
      </c>
      <c r="B33" s="208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10"/>
      <c r="T33" s="98" t="s">
        <v>269</v>
      </c>
      <c r="U33" s="99"/>
    </row>
    <row r="34" spans="1:21" x14ac:dyDescent="0.35">
      <c r="A34" s="5">
        <v>9</v>
      </c>
      <c r="B34" s="208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10"/>
      <c r="T34" s="98" t="s">
        <v>269</v>
      </c>
      <c r="U34" s="99"/>
    </row>
    <row r="35" spans="1:21" x14ac:dyDescent="0.35">
      <c r="A35" s="5">
        <v>10</v>
      </c>
      <c r="B35" s="208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10"/>
      <c r="T35" s="98" t="s">
        <v>269</v>
      </c>
      <c r="U35" s="99"/>
    </row>
    <row r="36" spans="1:21" x14ac:dyDescent="0.35">
      <c r="A36" s="5">
        <v>11</v>
      </c>
      <c r="B36" s="208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10"/>
      <c r="T36" s="98" t="s">
        <v>269</v>
      </c>
      <c r="U36" s="99"/>
    </row>
    <row r="37" spans="1:21" x14ac:dyDescent="0.35">
      <c r="A37" s="5">
        <v>12</v>
      </c>
      <c r="B37" s="208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10"/>
      <c r="T37" s="98" t="s">
        <v>269</v>
      </c>
      <c r="U37" s="99"/>
    </row>
    <row r="38" spans="1:21" x14ac:dyDescent="0.35">
      <c r="A38" s="5">
        <v>13</v>
      </c>
      <c r="B38" s="208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10"/>
      <c r="T38" s="98" t="s">
        <v>269</v>
      </c>
      <c r="U38" s="99"/>
    </row>
    <row r="39" spans="1:21" x14ac:dyDescent="0.35">
      <c r="A39" s="5">
        <v>14</v>
      </c>
      <c r="B39" s="208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10"/>
      <c r="T39" s="98" t="s">
        <v>269</v>
      </c>
      <c r="U39" s="99"/>
    </row>
    <row r="40" spans="1:21" x14ac:dyDescent="0.35">
      <c r="A40" s="5">
        <v>15</v>
      </c>
      <c r="B40" s="208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10"/>
      <c r="T40" s="98" t="s">
        <v>269</v>
      </c>
      <c r="U40" s="99"/>
    </row>
    <row r="41" spans="1:21" x14ac:dyDescent="0.35">
      <c r="A41" s="5">
        <v>16</v>
      </c>
      <c r="B41" s="208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10"/>
      <c r="T41" s="98" t="s">
        <v>269</v>
      </c>
      <c r="U41" s="99"/>
    </row>
    <row r="42" spans="1:21" x14ac:dyDescent="0.35">
      <c r="A42" s="5">
        <v>17</v>
      </c>
      <c r="B42" s="208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10"/>
      <c r="T42" s="98" t="s">
        <v>269</v>
      </c>
      <c r="U42" s="99"/>
    </row>
    <row r="43" spans="1:21" x14ac:dyDescent="0.35">
      <c r="A43" s="5">
        <v>18</v>
      </c>
      <c r="B43" s="208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10"/>
      <c r="T43" s="98" t="s">
        <v>269</v>
      </c>
      <c r="U43" s="99"/>
    </row>
    <row r="44" spans="1:21" x14ac:dyDescent="0.35">
      <c r="A44" s="5">
        <v>19</v>
      </c>
      <c r="B44" s="208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10"/>
      <c r="T44" s="98" t="s">
        <v>269</v>
      </c>
      <c r="U44" s="99"/>
    </row>
    <row r="45" spans="1:21" x14ac:dyDescent="0.35">
      <c r="A45" s="5">
        <v>20</v>
      </c>
      <c r="B45" s="208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10"/>
      <c r="T45" s="98" t="s">
        <v>269</v>
      </c>
      <c r="U45" s="99"/>
    </row>
    <row r="46" spans="1:21" x14ac:dyDescent="0.35">
      <c r="A46" s="5">
        <v>21</v>
      </c>
      <c r="B46" s="208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10"/>
      <c r="T46" s="98" t="s">
        <v>269</v>
      </c>
      <c r="U46" s="99"/>
    </row>
    <row r="47" spans="1:21" x14ac:dyDescent="0.35">
      <c r="A47" s="5">
        <v>22</v>
      </c>
      <c r="B47" s="208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10"/>
      <c r="T47" s="98" t="s">
        <v>269</v>
      </c>
      <c r="U47" s="99"/>
    </row>
    <row r="48" spans="1:21" x14ac:dyDescent="0.35">
      <c r="A48" s="5">
        <v>23</v>
      </c>
      <c r="B48" s="208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10"/>
      <c r="T48" s="98" t="s">
        <v>269</v>
      </c>
      <c r="U48" s="99"/>
    </row>
    <row r="49" spans="1:21" x14ac:dyDescent="0.35">
      <c r="A49" s="5">
        <v>24</v>
      </c>
      <c r="B49" s="208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10"/>
      <c r="T49" s="98" t="s">
        <v>269</v>
      </c>
      <c r="U49" s="99"/>
    </row>
    <row r="50" spans="1:21" x14ac:dyDescent="0.35">
      <c r="A50" s="5">
        <v>25</v>
      </c>
      <c r="B50" s="208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10"/>
      <c r="T50" s="98" t="s">
        <v>269</v>
      </c>
      <c r="U50" s="99"/>
    </row>
    <row r="51" spans="1:21" x14ac:dyDescent="0.35">
      <c r="A51" s="5">
        <v>26</v>
      </c>
      <c r="B51" s="208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10"/>
      <c r="T51" s="98" t="s">
        <v>269</v>
      </c>
      <c r="U51" s="99"/>
    </row>
    <row r="52" spans="1:21" x14ac:dyDescent="0.35">
      <c r="A52" s="5">
        <v>27</v>
      </c>
      <c r="B52" s="208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10"/>
      <c r="T52" s="98" t="s">
        <v>269</v>
      </c>
      <c r="U52" s="99"/>
    </row>
    <row r="54" spans="1:21" ht="25" customHeight="1" x14ac:dyDescent="0.35">
      <c r="A54" s="207" t="s">
        <v>230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</row>
    <row r="55" spans="1:21" x14ac:dyDescent="0.35">
      <c r="A55" s="5">
        <v>1</v>
      </c>
      <c r="B55" s="208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10"/>
      <c r="T55" s="98" t="s">
        <v>269</v>
      </c>
      <c r="U55" s="99"/>
    </row>
    <row r="56" spans="1:21" x14ac:dyDescent="0.35">
      <c r="A56" s="5">
        <v>2</v>
      </c>
      <c r="B56" s="208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10"/>
      <c r="T56" s="98" t="s">
        <v>269</v>
      </c>
      <c r="U56" s="99"/>
    </row>
    <row r="57" spans="1:21" x14ac:dyDescent="0.35">
      <c r="A57" s="5">
        <v>3</v>
      </c>
      <c r="B57" s="208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10"/>
      <c r="T57" s="98" t="s">
        <v>269</v>
      </c>
      <c r="U57" s="99"/>
    </row>
    <row r="58" spans="1:21" x14ac:dyDescent="0.35">
      <c r="A58" s="5">
        <v>4</v>
      </c>
      <c r="B58" s="208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10"/>
      <c r="T58" s="98" t="s">
        <v>269</v>
      </c>
      <c r="U58" s="99"/>
    </row>
    <row r="59" spans="1:21" x14ac:dyDescent="0.35">
      <c r="A59" s="5">
        <v>5</v>
      </c>
      <c r="B59" s="208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10"/>
      <c r="T59" s="98" t="s">
        <v>269</v>
      </c>
      <c r="U59" s="99"/>
    </row>
    <row r="60" spans="1:21" x14ac:dyDescent="0.35">
      <c r="A60" s="5">
        <v>6</v>
      </c>
      <c r="B60" s="208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10"/>
      <c r="T60" s="98" t="s">
        <v>269</v>
      </c>
      <c r="U60" s="99"/>
    </row>
    <row r="61" spans="1:21" x14ac:dyDescent="0.35">
      <c r="A61" s="5">
        <v>7</v>
      </c>
      <c r="B61" s="208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10"/>
      <c r="T61" s="98" t="s">
        <v>269</v>
      </c>
      <c r="U61" s="99"/>
    </row>
    <row r="62" spans="1:21" x14ac:dyDescent="0.35">
      <c r="A62" s="5">
        <v>8</v>
      </c>
      <c r="B62" s="208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10"/>
      <c r="T62" s="98" t="s">
        <v>269</v>
      </c>
      <c r="U62" s="99"/>
    </row>
    <row r="63" spans="1:21" x14ac:dyDescent="0.35">
      <c r="A63" s="5">
        <v>9</v>
      </c>
      <c r="B63" s="208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10"/>
      <c r="T63" s="98" t="s">
        <v>269</v>
      </c>
      <c r="U63" s="99"/>
    </row>
    <row r="64" spans="1:21" x14ac:dyDescent="0.35">
      <c r="A64" s="5">
        <v>10</v>
      </c>
      <c r="B64" s="208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10"/>
      <c r="T64" s="98" t="s">
        <v>269</v>
      </c>
      <c r="U64" s="99"/>
    </row>
    <row r="65" spans="1:21" x14ac:dyDescent="0.35">
      <c r="A65" s="5">
        <v>11</v>
      </c>
      <c r="B65" s="208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10"/>
      <c r="T65" s="98" t="s">
        <v>269</v>
      </c>
      <c r="U65" s="99"/>
    </row>
    <row r="66" spans="1:21" x14ac:dyDescent="0.35">
      <c r="A66" s="5">
        <v>12</v>
      </c>
      <c r="B66" s="208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10"/>
      <c r="T66" s="98" t="s">
        <v>269</v>
      </c>
      <c r="U66" s="99"/>
    </row>
    <row r="67" spans="1:21" x14ac:dyDescent="0.35">
      <c r="A67" s="5">
        <v>13</v>
      </c>
      <c r="B67" s="208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10"/>
      <c r="T67" s="98" t="s">
        <v>269</v>
      </c>
      <c r="U67" s="99"/>
    </row>
    <row r="68" spans="1:21" x14ac:dyDescent="0.35">
      <c r="A68" s="5">
        <v>14</v>
      </c>
      <c r="B68" s="208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10"/>
      <c r="T68" s="98" t="s">
        <v>269</v>
      </c>
      <c r="U68" s="99"/>
    </row>
    <row r="70" spans="1:21" x14ac:dyDescent="0.35">
      <c r="A70" t="s">
        <v>188</v>
      </c>
    </row>
    <row r="72" spans="1:21" x14ac:dyDescent="0.35">
      <c r="A72" s="222" t="s">
        <v>189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16"/>
      <c r="P72" s="216"/>
      <c r="Q72" s="216"/>
      <c r="T72" s="98" t="s">
        <v>269</v>
      </c>
      <c r="U72" s="99"/>
    </row>
    <row r="73" spans="1:21" x14ac:dyDescent="0.35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2"/>
      <c r="P73" s="92"/>
      <c r="Q73" s="92"/>
    </row>
    <row r="74" spans="1:21" x14ac:dyDescent="0.35">
      <c r="A74" s="91" t="s">
        <v>24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2"/>
      <c r="P74" s="92"/>
      <c r="Q74" s="92"/>
    </row>
    <row r="75" spans="1:21" x14ac:dyDescent="0.3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2"/>
      <c r="P75" s="92"/>
      <c r="Q75" s="92"/>
    </row>
    <row r="76" spans="1:21" x14ac:dyDescent="0.35">
      <c r="A76" s="91"/>
      <c r="B76" s="91"/>
      <c r="C76" s="91" t="s">
        <v>231</v>
      </c>
      <c r="D76" s="91"/>
      <c r="E76" s="91" t="s">
        <v>232</v>
      </c>
      <c r="F76" s="91"/>
      <c r="G76" s="91" t="s">
        <v>233</v>
      </c>
      <c r="H76" s="91"/>
      <c r="I76" s="91"/>
      <c r="J76" s="224" t="s">
        <v>234</v>
      </c>
      <c r="K76" s="224"/>
      <c r="L76" s="91"/>
      <c r="M76" s="91"/>
      <c r="N76" s="91"/>
      <c r="O76" s="92"/>
      <c r="P76" s="92"/>
      <c r="Q76" s="92"/>
    </row>
    <row r="77" spans="1:21" x14ac:dyDescent="0.35">
      <c r="A77" s="91"/>
      <c r="B77" s="91"/>
      <c r="C77" s="93">
        <v>0</v>
      </c>
      <c r="D77" s="91"/>
      <c r="E77" s="93">
        <v>0</v>
      </c>
      <c r="F77" s="91"/>
      <c r="G77" s="93">
        <v>0</v>
      </c>
      <c r="H77" s="91"/>
      <c r="I77" s="91"/>
      <c r="J77" s="223">
        <f>IF('FAD-Identificacao'!Q5&gt;"24",AVERAGE(C77,E77,G77),IF('FAD-Identificacao'!Q5&gt;"12",AVERAGE(C77,E77),C77))</f>
        <v>0</v>
      </c>
      <c r="K77" s="223"/>
      <c r="L77" s="91"/>
      <c r="M77" s="91"/>
      <c r="N77" s="91"/>
      <c r="O77" s="92"/>
      <c r="P77" s="92"/>
      <c r="Q77" s="92"/>
      <c r="T77" s="98" t="s">
        <v>269</v>
      </c>
      <c r="U77" s="99"/>
    </row>
    <row r="79" spans="1:21" ht="27.75" customHeight="1" x14ac:dyDescent="0.35">
      <c r="A79" s="220" t="s">
        <v>202</v>
      </c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</row>
    <row r="81" spans="1:21" x14ac:dyDescent="0.35">
      <c r="A81" s="207" t="s">
        <v>203</v>
      </c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</row>
    <row r="82" spans="1:21" ht="21" customHeight="1" x14ac:dyDescent="0.35">
      <c r="A82" s="207"/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</row>
    <row r="83" spans="1:21" x14ac:dyDescent="0.35">
      <c r="B83" s="221" t="s">
        <v>204</v>
      </c>
      <c r="C83" s="221"/>
      <c r="D83" s="221"/>
      <c r="E83" s="221"/>
      <c r="F83" s="221"/>
      <c r="G83" s="221"/>
      <c r="H83" s="221"/>
      <c r="I83" s="221" t="s">
        <v>205</v>
      </c>
      <c r="J83" s="221"/>
      <c r="K83" s="221"/>
      <c r="L83" s="221"/>
      <c r="M83" s="221"/>
      <c r="N83" s="221"/>
      <c r="O83" s="221"/>
      <c r="P83" s="221" t="s">
        <v>206</v>
      </c>
      <c r="Q83" s="221"/>
      <c r="R83" s="221"/>
    </row>
    <row r="84" spans="1:21" ht="15" customHeight="1" x14ac:dyDescent="0.35">
      <c r="A84" s="7" t="s">
        <v>207</v>
      </c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25"/>
      <c r="Q84" s="225"/>
      <c r="R84" s="225"/>
      <c r="T84" s="98" t="s">
        <v>269</v>
      </c>
      <c r="U84" s="99"/>
    </row>
    <row r="85" spans="1:21" ht="15" customHeight="1" x14ac:dyDescent="0.35">
      <c r="A85" s="7" t="s">
        <v>208</v>
      </c>
      <c r="B85" s="216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25"/>
      <c r="Q85" s="225"/>
      <c r="R85" s="225"/>
      <c r="T85" s="98" t="s">
        <v>269</v>
      </c>
      <c r="U85" s="99"/>
    </row>
    <row r="86" spans="1:21" ht="15" customHeight="1" x14ac:dyDescent="0.35">
      <c r="A86" s="7" t="s">
        <v>209</v>
      </c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25"/>
      <c r="Q86" s="225"/>
      <c r="R86" s="225"/>
      <c r="T86" s="98" t="s">
        <v>269</v>
      </c>
      <c r="U86" s="99"/>
    </row>
    <row r="87" spans="1:21" ht="15" customHeight="1" x14ac:dyDescent="0.35">
      <c r="A87" s="7" t="s">
        <v>210</v>
      </c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25"/>
      <c r="Q87" s="225"/>
      <c r="R87" s="225"/>
      <c r="T87" s="98" t="s">
        <v>269</v>
      </c>
      <c r="U87" s="99"/>
    </row>
    <row r="88" spans="1:21" ht="15" customHeight="1" x14ac:dyDescent="0.35">
      <c r="A88" s="7" t="s">
        <v>211</v>
      </c>
      <c r="B88" s="216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25"/>
      <c r="Q88" s="225"/>
      <c r="R88" s="225"/>
      <c r="T88" s="98" t="s">
        <v>269</v>
      </c>
      <c r="U88" s="99"/>
    </row>
    <row r="89" spans="1:21" ht="15" customHeight="1" x14ac:dyDescent="0.35">
      <c r="A89" s="7"/>
      <c r="B89" s="216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25"/>
      <c r="Q89" s="225"/>
      <c r="R89" s="225"/>
      <c r="T89" s="98" t="s">
        <v>269</v>
      </c>
      <c r="U89" s="99"/>
    </row>
    <row r="90" spans="1:21" ht="15" customHeight="1" x14ac:dyDescent="0.35">
      <c r="A90" s="7"/>
      <c r="B90" s="216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25"/>
      <c r="Q90" s="225"/>
      <c r="R90" s="225"/>
      <c r="T90" s="98" t="s">
        <v>269</v>
      </c>
      <c r="U90" s="99"/>
    </row>
    <row r="91" spans="1:21" ht="15" customHeight="1" x14ac:dyDescent="0.35">
      <c r="A91" s="7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25"/>
      <c r="Q91" s="225"/>
      <c r="R91" s="225"/>
      <c r="T91" s="98" t="s">
        <v>269</v>
      </c>
      <c r="U91" s="99"/>
    </row>
    <row r="92" spans="1:21" ht="15" customHeight="1" x14ac:dyDescent="0.35">
      <c r="A92" s="7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25"/>
      <c r="Q92" s="225"/>
      <c r="R92" s="225"/>
      <c r="T92" s="98" t="s">
        <v>269</v>
      </c>
      <c r="U92" s="99"/>
    </row>
    <row r="93" spans="1:21" ht="15" customHeight="1" x14ac:dyDescent="0.35">
      <c r="A93" s="7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25"/>
      <c r="Q93" s="225"/>
      <c r="R93" s="225"/>
      <c r="T93" s="98" t="s">
        <v>269</v>
      </c>
      <c r="U93" s="99"/>
    </row>
    <row r="94" spans="1:21" ht="15" customHeight="1" x14ac:dyDescent="0.35">
      <c r="A94" s="7" t="s">
        <v>212</v>
      </c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25"/>
      <c r="Q94" s="225"/>
      <c r="R94" s="225"/>
      <c r="T94" s="98" t="s">
        <v>269</v>
      </c>
      <c r="U94" s="99"/>
    </row>
    <row r="95" spans="1:21" ht="15" customHeight="1" x14ac:dyDescent="0.35">
      <c r="A95" s="7" t="s">
        <v>213</v>
      </c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25"/>
      <c r="Q95" s="225"/>
      <c r="R95" s="225"/>
      <c r="T95" s="98" t="s">
        <v>269</v>
      </c>
      <c r="U95" s="99"/>
    </row>
    <row r="96" spans="1:21" ht="15" customHeight="1" x14ac:dyDescent="0.35">
      <c r="A96" s="5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25"/>
      <c r="Q96" s="225"/>
      <c r="R96" s="225"/>
      <c r="T96" s="98" t="s">
        <v>269</v>
      </c>
      <c r="U96" s="99"/>
    </row>
    <row r="97" spans="1:21" ht="15" customHeight="1" x14ac:dyDescent="0.35">
      <c r="A97" s="5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25"/>
      <c r="Q97" s="225"/>
      <c r="R97" s="225"/>
      <c r="T97" s="98" t="s">
        <v>269</v>
      </c>
      <c r="U97" s="99"/>
    </row>
    <row r="98" spans="1:21" ht="15" customHeight="1" x14ac:dyDescent="0.35">
      <c r="A98" s="5"/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25"/>
      <c r="Q98" s="225"/>
      <c r="R98" s="225"/>
      <c r="T98" s="98" t="s">
        <v>269</v>
      </c>
      <c r="U98" s="99"/>
    </row>
    <row r="100" spans="1:21" x14ac:dyDescent="0.35">
      <c r="A100" s="207" t="s">
        <v>214</v>
      </c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</row>
    <row r="101" spans="1:21" ht="16.5" customHeight="1" x14ac:dyDescent="0.35">
      <c r="B101" s="226" t="s">
        <v>216</v>
      </c>
      <c r="C101" s="227"/>
      <c r="D101" s="227"/>
      <c r="E101" s="227"/>
      <c r="F101" s="227"/>
      <c r="G101" s="228"/>
      <c r="H101" s="226" t="s">
        <v>135</v>
      </c>
      <c r="I101" s="227"/>
      <c r="J101" s="227"/>
      <c r="K101" s="227"/>
      <c r="L101" s="227"/>
      <c r="M101" s="227"/>
      <c r="N101" s="228"/>
      <c r="O101" s="226" t="s">
        <v>215</v>
      </c>
      <c r="P101" s="227"/>
      <c r="Q101" s="227"/>
      <c r="R101" s="228"/>
    </row>
    <row r="102" spans="1:21" x14ac:dyDescent="0.35">
      <c r="A102" s="8"/>
      <c r="B102" s="217"/>
      <c r="C102" s="218"/>
      <c r="D102" s="218"/>
      <c r="E102" s="218"/>
      <c r="F102" s="218"/>
      <c r="G102" s="218"/>
      <c r="H102" s="217"/>
      <c r="I102" s="218"/>
      <c r="J102" s="218"/>
      <c r="K102" s="218"/>
      <c r="L102" s="218"/>
      <c r="M102" s="218"/>
      <c r="N102" s="219"/>
      <c r="O102" s="216"/>
      <c r="P102" s="216"/>
      <c r="Q102" s="216"/>
      <c r="R102" s="216"/>
    </row>
    <row r="103" spans="1:21" x14ac:dyDescent="0.35">
      <c r="A103" s="8"/>
      <c r="B103" s="217"/>
      <c r="C103" s="218"/>
      <c r="D103" s="218"/>
      <c r="E103" s="218"/>
      <c r="F103" s="218"/>
      <c r="G103" s="218"/>
      <c r="H103" s="217"/>
      <c r="I103" s="218"/>
      <c r="J103" s="218"/>
      <c r="K103" s="218"/>
      <c r="L103" s="218"/>
      <c r="M103" s="218"/>
      <c r="N103" s="219"/>
      <c r="O103" s="216"/>
      <c r="P103" s="216"/>
      <c r="Q103" s="216"/>
      <c r="R103" s="216"/>
    </row>
    <row r="104" spans="1:21" x14ac:dyDescent="0.35">
      <c r="A104" s="8"/>
      <c r="B104" s="217"/>
      <c r="C104" s="218"/>
      <c r="D104" s="218"/>
      <c r="E104" s="218"/>
      <c r="F104" s="218"/>
      <c r="G104" s="218"/>
      <c r="H104" s="217"/>
      <c r="I104" s="218"/>
      <c r="J104" s="218"/>
      <c r="K104" s="218"/>
      <c r="L104" s="218"/>
      <c r="M104" s="218"/>
      <c r="N104" s="219"/>
      <c r="O104" s="216"/>
      <c r="P104" s="216"/>
      <c r="Q104" s="216"/>
      <c r="R104" s="216"/>
    </row>
    <row r="105" spans="1:21" x14ac:dyDescent="0.35">
      <c r="A105" s="8"/>
      <c r="B105" s="217"/>
      <c r="C105" s="218"/>
      <c r="D105" s="218"/>
      <c r="E105" s="218"/>
      <c r="F105" s="218"/>
      <c r="G105" s="218"/>
      <c r="H105" s="217"/>
      <c r="I105" s="218"/>
      <c r="J105" s="218"/>
      <c r="K105" s="218"/>
      <c r="L105" s="218"/>
      <c r="M105" s="218"/>
      <c r="N105" s="219"/>
      <c r="O105" s="216"/>
      <c r="P105" s="216"/>
      <c r="Q105" s="216"/>
      <c r="R105" s="216"/>
    </row>
    <row r="106" spans="1:21" x14ac:dyDescent="0.35">
      <c r="A106" s="8"/>
      <c r="B106" s="217"/>
      <c r="C106" s="218"/>
      <c r="D106" s="218"/>
      <c r="E106" s="218"/>
      <c r="F106" s="218"/>
      <c r="G106" s="218"/>
      <c r="H106" s="217"/>
      <c r="I106" s="218"/>
      <c r="J106" s="218"/>
      <c r="K106" s="218"/>
      <c r="L106" s="218"/>
      <c r="M106" s="218"/>
      <c r="N106" s="219"/>
      <c r="O106" s="216"/>
      <c r="P106" s="216"/>
      <c r="Q106" s="216"/>
      <c r="R106" s="216"/>
    </row>
    <row r="107" spans="1:21" x14ac:dyDescent="0.35">
      <c r="A107" s="8"/>
      <c r="B107" s="217"/>
      <c r="C107" s="218"/>
      <c r="D107" s="218"/>
      <c r="E107" s="218"/>
      <c r="F107" s="218"/>
      <c r="G107" s="218"/>
      <c r="H107" s="217"/>
      <c r="I107" s="218"/>
      <c r="J107" s="218"/>
      <c r="K107" s="218"/>
      <c r="L107" s="218"/>
      <c r="M107" s="218"/>
      <c r="N107" s="219"/>
      <c r="O107" s="216"/>
      <c r="P107" s="216"/>
      <c r="Q107" s="216"/>
      <c r="R107" s="216"/>
    </row>
    <row r="108" spans="1:21" x14ac:dyDescent="0.35">
      <c r="A108" s="8"/>
      <c r="B108" s="217"/>
      <c r="C108" s="218"/>
      <c r="D108" s="218"/>
      <c r="E108" s="218"/>
      <c r="F108" s="218"/>
      <c r="G108" s="218"/>
      <c r="H108" s="217"/>
      <c r="I108" s="218"/>
      <c r="J108" s="218"/>
      <c r="K108" s="218"/>
      <c r="L108" s="218"/>
      <c r="M108" s="218"/>
      <c r="N108" s="219"/>
      <c r="O108" s="216"/>
      <c r="P108" s="216"/>
      <c r="Q108" s="216"/>
      <c r="R108" s="216"/>
    </row>
    <row r="109" spans="1:21" x14ac:dyDescent="0.35">
      <c r="A109" s="8"/>
      <c r="B109" s="217"/>
      <c r="C109" s="218"/>
      <c r="D109" s="218"/>
      <c r="E109" s="218"/>
      <c r="F109" s="218"/>
      <c r="G109" s="218"/>
      <c r="H109" s="217"/>
      <c r="I109" s="218"/>
      <c r="J109" s="218"/>
      <c r="K109" s="218"/>
      <c r="L109" s="218"/>
      <c r="M109" s="218"/>
      <c r="N109" s="219"/>
      <c r="O109" s="216"/>
      <c r="P109" s="216"/>
      <c r="Q109" s="216"/>
      <c r="R109" s="216"/>
    </row>
    <row r="110" spans="1:21" x14ac:dyDescent="0.35">
      <c r="A110" s="8"/>
      <c r="B110" s="217"/>
      <c r="C110" s="218"/>
      <c r="D110" s="218"/>
      <c r="E110" s="218"/>
      <c r="F110" s="218"/>
      <c r="G110" s="218"/>
      <c r="H110" s="217"/>
      <c r="I110" s="218"/>
      <c r="J110" s="218"/>
      <c r="K110" s="218"/>
      <c r="L110" s="218"/>
      <c r="M110" s="218"/>
      <c r="N110" s="219"/>
      <c r="O110" s="216"/>
      <c r="P110" s="216"/>
      <c r="Q110" s="216"/>
      <c r="R110" s="216"/>
    </row>
    <row r="111" spans="1:21" x14ac:dyDescent="0.35">
      <c r="A111" s="8"/>
      <c r="B111" s="217"/>
      <c r="C111" s="218"/>
      <c r="D111" s="218"/>
      <c r="E111" s="218"/>
      <c r="F111" s="218"/>
      <c r="G111" s="218"/>
      <c r="H111" s="217"/>
      <c r="I111" s="218"/>
      <c r="J111" s="218"/>
      <c r="K111" s="218"/>
      <c r="L111" s="218"/>
      <c r="M111" s="218"/>
      <c r="N111" s="219"/>
      <c r="O111" s="216"/>
      <c r="P111" s="216"/>
      <c r="Q111" s="216"/>
      <c r="R111" s="216"/>
    </row>
    <row r="112" spans="1:21" x14ac:dyDescent="0.35">
      <c r="A112" s="8"/>
      <c r="B112" s="217"/>
      <c r="C112" s="218"/>
      <c r="D112" s="218"/>
      <c r="E112" s="218"/>
      <c r="F112" s="218"/>
      <c r="G112" s="218"/>
      <c r="H112" s="217"/>
      <c r="I112" s="218"/>
      <c r="J112" s="218"/>
      <c r="K112" s="218"/>
      <c r="L112" s="218"/>
      <c r="M112" s="218"/>
      <c r="N112" s="219"/>
      <c r="O112" s="216"/>
      <c r="P112" s="216"/>
      <c r="Q112" s="216"/>
      <c r="R112" s="216"/>
    </row>
    <row r="113" spans="1:21" x14ac:dyDescent="0.35">
      <c r="M113" s="206"/>
      <c r="N113" s="206"/>
      <c r="O113" s="211" t="s">
        <v>155</v>
      </c>
      <c r="P113" s="212"/>
      <c r="Q113" s="212"/>
      <c r="R113" s="9">
        <f>SUM(O102:R112)</f>
        <v>0</v>
      </c>
      <c r="T113" s="98" t="s">
        <v>269</v>
      </c>
      <c r="U113" s="99"/>
    </row>
    <row r="115" spans="1:21" ht="41.25" customHeight="1" x14ac:dyDescent="0.35">
      <c r="A115" s="229" t="s">
        <v>235</v>
      </c>
      <c r="B115" s="229"/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</row>
    <row r="116" spans="1:21" ht="15" customHeight="1" x14ac:dyDescent="0.35">
      <c r="A116" s="5">
        <v>1</v>
      </c>
      <c r="B116" s="230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2"/>
      <c r="T116" s="98" t="s">
        <v>269</v>
      </c>
      <c r="U116" s="99"/>
    </row>
    <row r="117" spans="1:21" ht="15" customHeight="1" x14ac:dyDescent="0.35">
      <c r="A117" s="5">
        <v>2</v>
      </c>
      <c r="B117" s="230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2"/>
      <c r="T117" s="98" t="s">
        <v>269</v>
      </c>
      <c r="U117" s="99"/>
    </row>
    <row r="118" spans="1:21" ht="15" customHeight="1" x14ac:dyDescent="0.35">
      <c r="A118" s="5">
        <v>3</v>
      </c>
      <c r="B118" s="230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2"/>
      <c r="T118" s="98" t="s">
        <v>269</v>
      </c>
      <c r="U118" s="99"/>
    </row>
    <row r="119" spans="1:21" ht="15" customHeight="1" x14ac:dyDescent="0.35">
      <c r="A119" s="5">
        <v>4</v>
      </c>
      <c r="B119" s="208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10"/>
      <c r="T119" s="98" t="s">
        <v>269</v>
      </c>
      <c r="U119" s="99"/>
    </row>
    <row r="121" spans="1:21" ht="25" customHeight="1" x14ac:dyDescent="0.35">
      <c r="A121" s="207" t="s">
        <v>236</v>
      </c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</row>
    <row r="122" spans="1:21" x14ac:dyDescent="0.35">
      <c r="A122" s="5">
        <v>1</v>
      </c>
      <c r="B122" s="230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2"/>
      <c r="T122" s="98" t="s">
        <v>269</v>
      </c>
      <c r="U122" s="99"/>
    </row>
    <row r="123" spans="1:21" x14ac:dyDescent="0.35">
      <c r="A123" s="5">
        <v>2</v>
      </c>
      <c r="B123" s="230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2"/>
      <c r="T123" s="98" t="s">
        <v>269</v>
      </c>
      <c r="U123" s="99"/>
    </row>
    <row r="124" spans="1:21" x14ac:dyDescent="0.35">
      <c r="A124" s="5">
        <v>3</v>
      </c>
      <c r="B124" s="230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2"/>
      <c r="T124" s="98" t="s">
        <v>269</v>
      </c>
      <c r="U124" s="99"/>
    </row>
    <row r="125" spans="1:21" x14ac:dyDescent="0.35">
      <c r="A125" s="5">
        <v>4</v>
      </c>
      <c r="B125" s="208"/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210"/>
      <c r="T125" s="98" t="s">
        <v>269</v>
      </c>
      <c r="U125" s="99"/>
    </row>
    <row r="127" spans="1:21" ht="24.75" customHeight="1" x14ac:dyDescent="0.35">
      <c r="A127" s="207" t="s">
        <v>229</v>
      </c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</row>
    <row r="128" spans="1:21" ht="15" customHeight="1" x14ac:dyDescent="0.35">
      <c r="A128" s="5">
        <v>1</v>
      </c>
      <c r="B128" s="230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2"/>
      <c r="T128" s="98" t="s">
        <v>269</v>
      </c>
      <c r="U128" s="99"/>
    </row>
    <row r="129" spans="1:21" ht="15" customHeight="1" x14ac:dyDescent="0.35">
      <c r="A129" s="5">
        <v>2</v>
      </c>
      <c r="B129" s="208"/>
      <c r="C129" s="209"/>
      <c r="D129" s="209"/>
      <c r="E129" s="209"/>
      <c r="F129" s="209"/>
      <c r="G129" s="209"/>
      <c r="H129" s="209"/>
      <c r="I129" s="209"/>
      <c r="J129" s="209"/>
      <c r="K129" s="209"/>
      <c r="L129" s="209"/>
      <c r="M129" s="209"/>
      <c r="N129" s="209"/>
      <c r="O129" s="209"/>
      <c r="P129" s="209"/>
      <c r="Q129" s="209"/>
      <c r="R129" s="210"/>
      <c r="T129" s="98" t="s">
        <v>269</v>
      </c>
      <c r="U129" s="99"/>
    </row>
    <row r="130" spans="1:21" x14ac:dyDescent="0.35">
      <c r="A130" s="5">
        <v>3</v>
      </c>
      <c r="B130" s="208"/>
      <c r="C130" s="209"/>
      <c r="D130" s="209"/>
      <c r="E130" s="209"/>
      <c r="F130" s="209"/>
      <c r="G130" s="209"/>
      <c r="H130" s="209"/>
      <c r="I130" s="209"/>
      <c r="J130" s="209"/>
      <c r="K130" s="209"/>
      <c r="L130" s="209"/>
      <c r="M130" s="209"/>
      <c r="N130" s="209"/>
      <c r="O130" s="209"/>
      <c r="P130" s="209"/>
      <c r="Q130" s="209"/>
      <c r="R130" s="210"/>
      <c r="T130" s="98" t="s">
        <v>269</v>
      </c>
      <c r="U130" s="99"/>
    </row>
    <row r="131" spans="1:21" x14ac:dyDescent="0.35">
      <c r="A131" s="5">
        <v>4</v>
      </c>
      <c r="B131" s="230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1"/>
      <c r="P131" s="231"/>
      <c r="Q131" s="231"/>
      <c r="R131" s="232"/>
      <c r="T131" s="98" t="s">
        <v>269</v>
      </c>
      <c r="U131" s="99"/>
    </row>
    <row r="132" spans="1:21" x14ac:dyDescent="0.35">
      <c r="A132" s="5">
        <v>5</v>
      </c>
      <c r="B132" s="230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2"/>
      <c r="T132" s="98" t="s">
        <v>269</v>
      </c>
      <c r="U132" s="99"/>
    </row>
    <row r="133" spans="1:21" x14ac:dyDescent="0.35">
      <c r="A133" s="5">
        <v>6</v>
      </c>
      <c r="B133" s="230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2"/>
      <c r="T133" s="98" t="s">
        <v>269</v>
      </c>
      <c r="U133" s="99"/>
    </row>
    <row r="134" spans="1:21" x14ac:dyDescent="0.35">
      <c r="A134" s="5">
        <v>7</v>
      </c>
      <c r="B134" s="208"/>
      <c r="C134" s="209"/>
      <c r="D134" s="209"/>
      <c r="E134" s="209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/>
      <c r="P134" s="209"/>
      <c r="Q134" s="209"/>
      <c r="R134" s="210"/>
      <c r="T134" s="98" t="s">
        <v>269</v>
      </c>
      <c r="U134" s="99"/>
    </row>
    <row r="135" spans="1:21" x14ac:dyDescent="0.35">
      <c r="A135" s="5">
        <v>8</v>
      </c>
      <c r="B135" s="208"/>
      <c r="C135" s="209"/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10"/>
      <c r="T135" s="98" t="s">
        <v>269</v>
      </c>
      <c r="U135" s="99"/>
    </row>
  </sheetData>
  <sheetProtection password="E155" sheet="1" objects="1" scenarios="1" formatRows="0"/>
  <mergeCells count="178">
    <mergeCell ref="B41:R41"/>
    <mergeCell ref="B42:R42"/>
    <mergeCell ref="B43:R43"/>
    <mergeCell ref="B117:R117"/>
    <mergeCell ref="B118:R118"/>
    <mergeCell ref="B123:R123"/>
    <mergeCell ref="B124:R124"/>
    <mergeCell ref="B131:R131"/>
    <mergeCell ref="B132:R132"/>
    <mergeCell ref="B128:R128"/>
    <mergeCell ref="B129:R129"/>
    <mergeCell ref="B130:R130"/>
    <mergeCell ref="B101:G101"/>
    <mergeCell ref="B102:G102"/>
    <mergeCell ref="B103:G103"/>
    <mergeCell ref="B104:G104"/>
    <mergeCell ref="B109:G109"/>
    <mergeCell ref="H101:N101"/>
    <mergeCell ref="H102:N102"/>
    <mergeCell ref="H103:N103"/>
    <mergeCell ref="H104:N104"/>
    <mergeCell ref="H109:N109"/>
    <mergeCell ref="O103:R103"/>
    <mergeCell ref="O104:R104"/>
    <mergeCell ref="B134:R134"/>
    <mergeCell ref="B135:R135"/>
    <mergeCell ref="A121:R121"/>
    <mergeCell ref="B122:R122"/>
    <mergeCell ref="B125:R125"/>
    <mergeCell ref="A127:R127"/>
    <mergeCell ref="B133:R133"/>
    <mergeCell ref="O110:R110"/>
    <mergeCell ref="A115:R115"/>
    <mergeCell ref="B116:R116"/>
    <mergeCell ref="B119:R119"/>
    <mergeCell ref="B110:G110"/>
    <mergeCell ref="B111:G111"/>
    <mergeCell ref="B112:G112"/>
    <mergeCell ref="O113:Q113"/>
    <mergeCell ref="O111:R111"/>
    <mergeCell ref="O112:R112"/>
    <mergeCell ref="M113:N113"/>
    <mergeCell ref="H111:N111"/>
    <mergeCell ref="H112:N112"/>
    <mergeCell ref="H110:N110"/>
    <mergeCell ref="O109:R109"/>
    <mergeCell ref="B98:H98"/>
    <mergeCell ref="I98:O98"/>
    <mergeCell ref="P98:R98"/>
    <mergeCell ref="O101:R101"/>
    <mergeCell ref="O102:R102"/>
    <mergeCell ref="A100:R100"/>
    <mergeCell ref="B105:G105"/>
    <mergeCell ref="H105:N105"/>
    <mergeCell ref="O105:R105"/>
    <mergeCell ref="B106:G106"/>
    <mergeCell ref="H106:N106"/>
    <mergeCell ref="O106:R106"/>
    <mergeCell ref="B107:G107"/>
    <mergeCell ref="H107:N107"/>
    <mergeCell ref="O107:R107"/>
    <mergeCell ref="B108:G108"/>
    <mergeCell ref="H108:N108"/>
    <mergeCell ref="O108:R108"/>
    <mergeCell ref="B95:H95"/>
    <mergeCell ref="I95:O95"/>
    <mergeCell ref="P95:R95"/>
    <mergeCell ref="B96:H96"/>
    <mergeCell ref="I96:O96"/>
    <mergeCell ref="P96:R96"/>
    <mergeCell ref="B97:H97"/>
    <mergeCell ref="I97:O97"/>
    <mergeCell ref="P97:R97"/>
    <mergeCell ref="B87:H87"/>
    <mergeCell ref="I87:O87"/>
    <mergeCell ref="P87:R87"/>
    <mergeCell ref="B88:H88"/>
    <mergeCell ref="I88:O88"/>
    <mergeCell ref="P88:R88"/>
    <mergeCell ref="B94:H94"/>
    <mergeCell ref="I94:O94"/>
    <mergeCell ref="P94:R94"/>
    <mergeCell ref="B89:H89"/>
    <mergeCell ref="I89:O89"/>
    <mergeCell ref="P89:R89"/>
    <mergeCell ref="B90:H90"/>
    <mergeCell ref="I90:O90"/>
    <mergeCell ref="P90:R90"/>
    <mergeCell ref="B91:H91"/>
    <mergeCell ref="I91:O91"/>
    <mergeCell ref="P91:R91"/>
    <mergeCell ref="B92:H92"/>
    <mergeCell ref="I92:O92"/>
    <mergeCell ref="P92:R92"/>
    <mergeCell ref="B93:H93"/>
    <mergeCell ref="I93:O93"/>
    <mergeCell ref="P93:R93"/>
    <mergeCell ref="B84:H84"/>
    <mergeCell ref="I84:O84"/>
    <mergeCell ref="P84:R84"/>
    <mergeCell ref="B85:H85"/>
    <mergeCell ref="I85:O85"/>
    <mergeCell ref="P85:R85"/>
    <mergeCell ref="B86:H86"/>
    <mergeCell ref="I86:O86"/>
    <mergeCell ref="P86:R86"/>
    <mergeCell ref="A81:R82"/>
    <mergeCell ref="A79:R79"/>
    <mergeCell ref="B83:H83"/>
    <mergeCell ref="I83:O83"/>
    <mergeCell ref="P83:R83"/>
    <mergeCell ref="B57:R57"/>
    <mergeCell ref="B58:R58"/>
    <mergeCell ref="B64:R64"/>
    <mergeCell ref="B65:R65"/>
    <mergeCell ref="B66:R66"/>
    <mergeCell ref="B67:R67"/>
    <mergeCell ref="B68:R68"/>
    <mergeCell ref="A72:N72"/>
    <mergeCell ref="O72:Q72"/>
    <mergeCell ref="J77:K77"/>
    <mergeCell ref="J76:K76"/>
    <mergeCell ref="B59:R59"/>
    <mergeCell ref="B60:R60"/>
    <mergeCell ref="B61:R61"/>
    <mergeCell ref="B62:R62"/>
    <mergeCell ref="B63:R63"/>
    <mergeCell ref="B48:R48"/>
    <mergeCell ref="B49:R49"/>
    <mergeCell ref="B50:R50"/>
    <mergeCell ref="B51:R51"/>
    <mergeCell ref="B52:R52"/>
    <mergeCell ref="A54:R54"/>
    <mergeCell ref="B55:R55"/>
    <mergeCell ref="B56:R56"/>
    <mergeCell ref="B29:R29"/>
    <mergeCell ref="B30:R30"/>
    <mergeCell ref="B31:R31"/>
    <mergeCell ref="B32:R32"/>
    <mergeCell ref="B33:R33"/>
    <mergeCell ref="B44:R44"/>
    <mergeCell ref="B45:R45"/>
    <mergeCell ref="B46:R46"/>
    <mergeCell ref="B47:R47"/>
    <mergeCell ref="B34:R34"/>
    <mergeCell ref="B35:R35"/>
    <mergeCell ref="B36:R36"/>
    <mergeCell ref="B37:R37"/>
    <mergeCell ref="B38:R38"/>
    <mergeCell ref="B39:R39"/>
    <mergeCell ref="B40:R40"/>
    <mergeCell ref="B15:R15"/>
    <mergeCell ref="B20:R20"/>
    <mergeCell ref="B21:R21"/>
    <mergeCell ref="B22:R22"/>
    <mergeCell ref="B23:R23"/>
    <mergeCell ref="A25:R25"/>
    <mergeCell ref="B26:R26"/>
    <mergeCell ref="B27:R27"/>
    <mergeCell ref="B28:R28"/>
    <mergeCell ref="B16:R16"/>
    <mergeCell ref="B17:R17"/>
    <mergeCell ref="B18:R18"/>
    <mergeCell ref="B19:R19"/>
    <mergeCell ref="M9:N9"/>
    <mergeCell ref="A11:R11"/>
    <mergeCell ref="B12:R12"/>
    <mergeCell ref="B13:R13"/>
    <mergeCell ref="B14:R14"/>
    <mergeCell ref="O9:Q9"/>
    <mergeCell ref="O5:R5"/>
    <mergeCell ref="O6:R6"/>
    <mergeCell ref="A5:N5"/>
    <mergeCell ref="A6:N6"/>
    <mergeCell ref="O7:R7"/>
    <mergeCell ref="O8:R8"/>
    <mergeCell ref="A7:N7"/>
    <mergeCell ref="A8:N8"/>
  </mergeCells>
  <phoneticPr fontId="9" type="noConversion"/>
  <dataValidations xWindow="553" yWindow="501" count="6">
    <dataValidation type="list" allowBlank="1" showInputMessage="1" showErrorMessage="1" sqref="B84:H84" xr:uid="{00000000-0002-0000-0300-000000000000}">
      <formula1>$A$84:$A$95</formula1>
    </dataValidation>
    <dataValidation type="list" allowBlank="1" showInputMessage="1" showErrorMessage="1" sqref="B85:H98" xr:uid="{00000000-0002-0000-0300-000001000000}">
      <formula1>$A$83:$A$95</formula1>
    </dataValidation>
    <dataValidation type="whole" operator="greaterThanOrEqual" showInputMessage="1" showErrorMessage="1" errorTitle="Aviso" error="Campo numérico!" promptTitle="Informação" prompt="Campo numérico." sqref="P84:R98" xr:uid="{00000000-0002-0000-0300-000002000000}">
      <formula1>0</formula1>
    </dataValidation>
    <dataValidation type="decimal" operator="greaterThanOrEqual" showInputMessage="1" showErrorMessage="1" errorTitle="Aviso" error="Campo numérico!" promptTitle="Informação" prompt="Campo numérico." sqref="O6:R8 O102:R112" xr:uid="{00000000-0002-0000-0300-000003000000}">
      <formula1>0</formula1>
    </dataValidation>
    <dataValidation type="decimal" allowBlank="1" showInputMessage="1" showErrorMessage="1" errorTitle="Erro" error="Valor entre 1,0 e 4,0" promptTitle="Inquéritos Pedagógicos" prompt="Valor médio dos Inquéritos Pedagógicos do ano" sqref="C77" xr:uid="{00000000-0002-0000-0300-000004000000}">
      <formula1>0</formula1>
      <formula2>4</formula2>
    </dataValidation>
    <dataValidation type="list" allowBlank="1" showInputMessage="1" showErrorMessage="1" sqref="O72:Q72" xr:uid="{00000000-0002-0000-0300-000005000000}">
      <formula1>Escolha</formula1>
    </dataValidation>
  </dataValidations>
  <pageMargins left="0.59055118110236227" right="0.39370078740157483" top="0.74803149606299213" bottom="0.74803149606299213" header="0.31496062992125984" footer="0.31496062992125984"/>
  <pageSetup paperSize="9" scale="68" fitToHeight="0" orientation="portrait" r:id="rId1"/>
  <headerFooter>
    <oddHeader>&amp;L&amp;"-,Negrito"&amp;22ESTG</oddHeader>
    <oddFooter>&amp;R&amp;8Pág &amp;P de &amp;N</oddFooter>
  </headerFooter>
  <extLst>
    <ext xmlns:x14="http://schemas.microsoft.com/office/spreadsheetml/2009/9/main" uri="{CCE6A557-97BC-4b89-ADB6-D9C93CAAB3DF}">
      <x14:dataValidations xmlns:xm="http://schemas.microsoft.com/office/excel/2006/main" xWindow="553" yWindow="501" count="3">
        <x14:dataValidation type="list" allowBlank="1" showInputMessage="1" showErrorMessage="1" xr:uid="{00000000-0002-0000-0300-000006000000}">
          <x14:formula1>
            <xm:f>PontuacaoDimensao!$A$118:$A$120</xm:f>
          </x14:formula1>
          <xm:sqref>T9 T122:T125 T12:T23 T26:T52 T55:T68 T72 T77 T84:T98 T113 T116:T119 T128:T135</xm:sqref>
        </x14:dataValidation>
        <x14:dataValidation type="custom" showInputMessage="1" showErrorMessage="1" errorTitle="Erro" error="Não pode preencher!" promptTitle="Inquéritos Pedagógicos" prompt="Valor médio dos Inquéritos Pedagógicos do ano" xr:uid="{00000000-0002-0000-0300-000007000000}">
          <x14:formula1>
            <xm:f>'FAD-Identificacao'!Q5&gt;"12"</xm:f>
          </x14:formula1>
          <xm:sqref>E77</xm:sqref>
        </x14:dataValidation>
        <x14:dataValidation type="custom" showInputMessage="1" showErrorMessage="1" errorTitle="Erro" error="Não pode preencher!" promptTitle="Inquéritos Pedagógicos" prompt="Valor médio dos Inquéritos Pedagógicos do ano" xr:uid="{00000000-0002-0000-0300-000008000000}">
          <x14:formula1>
            <xm:f>'FAD-Identificacao'!Q5&gt;"24"</xm:f>
          </x14:formula1>
          <xm:sqref>G77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">
    <pageSetUpPr fitToPage="1"/>
  </sheetPr>
  <dimension ref="A1:U385"/>
  <sheetViews>
    <sheetView showGridLines="0" zoomScale="115" zoomScaleNormal="115" zoomScalePageLayoutView="80" workbookViewId="0">
      <selection activeCell="A6" sqref="A6:D6"/>
    </sheetView>
  </sheetViews>
  <sheetFormatPr defaultColWidth="4.1796875" defaultRowHeight="14.5" x14ac:dyDescent="0.35"/>
  <cols>
    <col min="1" max="18" width="6.36328125" customWidth="1"/>
    <col min="19" max="19" width="2.6328125" customWidth="1"/>
    <col min="20" max="20" width="15" customWidth="1"/>
    <col min="21" max="21" width="43.6328125" customWidth="1"/>
  </cols>
  <sheetData>
    <row r="1" spans="1:21" ht="26" x14ac:dyDescent="0.35">
      <c r="A1" s="12" t="s">
        <v>156</v>
      </c>
      <c r="T1" s="97" t="s">
        <v>267</v>
      </c>
      <c r="U1" s="97" t="s">
        <v>268</v>
      </c>
    </row>
    <row r="3" spans="1:21" x14ac:dyDescent="0.35">
      <c r="A3" t="s">
        <v>157</v>
      </c>
    </row>
    <row r="5" spans="1:21" x14ac:dyDescent="0.35">
      <c r="A5" s="240" t="s">
        <v>134</v>
      </c>
      <c r="B5" s="240"/>
      <c r="C5" s="240"/>
      <c r="D5" s="240"/>
      <c r="E5" s="241" t="s">
        <v>135</v>
      </c>
      <c r="F5" s="242"/>
      <c r="G5" s="242"/>
      <c r="H5" s="242"/>
      <c r="I5" s="242"/>
      <c r="J5" s="242"/>
      <c r="K5" s="242"/>
      <c r="L5" s="242"/>
      <c r="M5" s="242"/>
      <c r="N5" s="243"/>
      <c r="O5" s="241" t="s">
        <v>136</v>
      </c>
      <c r="P5" s="242"/>
      <c r="Q5" s="242"/>
      <c r="R5" s="243"/>
    </row>
    <row r="6" spans="1:21" ht="56.75" customHeight="1" x14ac:dyDescent="0.35">
      <c r="A6" s="244"/>
      <c r="B6" s="244"/>
      <c r="C6" s="244"/>
      <c r="D6" s="244"/>
      <c r="E6" s="217"/>
      <c r="F6" s="218"/>
      <c r="G6" s="218"/>
      <c r="H6" s="218"/>
      <c r="I6" s="218"/>
      <c r="J6" s="218"/>
      <c r="K6" s="218"/>
      <c r="L6" s="218"/>
      <c r="M6" s="218"/>
      <c r="N6" s="219"/>
      <c r="O6" s="217"/>
      <c r="P6" s="218"/>
      <c r="Q6" s="218"/>
      <c r="R6" s="219"/>
      <c r="T6" s="98" t="s">
        <v>269</v>
      </c>
      <c r="U6" s="99"/>
    </row>
    <row r="8" spans="1:21" x14ac:dyDescent="0.35">
      <c r="A8" s="248" t="s">
        <v>154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</row>
    <row r="9" spans="1:21" ht="16.5" customHeight="1" x14ac:dyDescent="0.35">
      <c r="B9" s="245" t="s">
        <v>216</v>
      </c>
      <c r="C9" s="245"/>
      <c r="D9" s="245"/>
      <c r="E9" s="245"/>
      <c r="F9" s="245"/>
      <c r="G9" s="245"/>
      <c r="H9" s="245" t="s">
        <v>135</v>
      </c>
      <c r="I9" s="245"/>
      <c r="J9" s="245"/>
      <c r="K9" s="245"/>
      <c r="L9" s="245"/>
      <c r="M9" s="245"/>
      <c r="N9" s="245"/>
      <c r="O9" s="245"/>
      <c r="P9" s="245" t="s">
        <v>215</v>
      </c>
      <c r="Q9" s="245"/>
      <c r="R9" s="245"/>
    </row>
    <row r="10" spans="1:21" x14ac:dyDescent="0.35">
      <c r="A10" s="95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</row>
    <row r="11" spans="1:21" x14ac:dyDescent="0.35">
      <c r="A11" s="95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</row>
    <row r="12" spans="1:21" x14ac:dyDescent="0.35">
      <c r="A12" s="95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</row>
    <row r="13" spans="1:21" x14ac:dyDescent="0.35">
      <c r="A13" s="95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</row>
    <row r="14" spans="1:21" x14ac:dyDescent="0.35">
      <c r="A14" s="95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</row>
    <row r="15" spans="1:21" x14ac:dyDescent="0.35">
      <c r="A15" s="95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</row>
    <row r="16" spans="1:21" x14ac:dyDescent="0.35">
      <c r="A16" s="95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</row>
    <row r="17" spans="1:21" x14ac:dyDescent="0.35">
      <c r="P17" s="246" t="s">
        <v>155</v>
      </c>
      <c r="Q17" s="247"/>
      <c r="R17" s="10">
        <f>SUM(P10:R16)</f>
        <v>0</v>
      </c>
      <c r="T17" s="98" t="s">
        <v>269</v>
      </c>
      <c r="U17" s="99"/>
    </row>
    <row r="18" spans="1:21" x14ac:dyDescent="0.35">
      <c r="P18" s="6"/>
      <c r="Q18" s="6"/>
      <c r="R18" s="6"/>
    </row>
    <row r="19" spans="1:21" x14ac:dyDescent="0.35">
      <c r="A19" t="s">
        <v>158</v>
      </c>
    </row>
    <row r="21" spans="1:21" x14ac:dyDescent="0.35">
      <c r="A21" t="s">
        <v>159</v>
      </c>
    </row>
    <row r="23" spans="1:21" x14ac:dyDescent="0.35">
      <c r="A23" s="207" t="s">
        <v>137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</row>
    <row r="24" spans="1:21" x14ac:dyDescent="0.35">
      <c r="A24" s="5">
        <v>1</v>
      </c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10"/>
      <c r="T24" s="98" t="s">
        <v>269</v>
      </c>
      <c r="U24" s="99"/>
    </row>
    <row r="25" spans="1:21" x14ac:dyDescent="0.35">
      <c r="A25" s="5">
        <v>2</v>
      </c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10"/>
      <c r="T25" s="98" t="s">
        <v>269</v>
      </c>
      <c r="U25" s="99"/>
    </row>
    <row r="26" spans="1:21" ht="1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21" ht="15" customHeight="1" x14ac:dyDescent="0.35">
      <c r="A27" s="207" t="s">
        <v>138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</row>
    <row r="28" spans="1:21" ht="15" customHeight="1" x14ac:dyDescent="0.3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</row>
    <row r="29" spans="1:21" ht="15" customHeight="1" x14ac:dyDescent="0.35">
      <c r="A29" s="5">
        <v>1</v>
      </c>
      <c r="B29" s="208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10"/>
      <c r="T29" s="98" t="s">
        <v>269</v>
      </c>
      <c r="U29" s="99"/>
    </row>
    <row r="30" spans="1:21" ht="15" customHeight="1" x14ac:dyDescent="0.35">
      <c r="A30" s="5">
        <v>2</v>
      </c>
      <c r="B30" s="208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10"/>
      <c r="T30" s="98" t="s">
        <v>269</v>
      </c>
      <c r="U30" s="99"/>
    </row>
    <row r="31" spans="1:21" ht="15" customHeight="1" x14ac:dyDescent="0.35">
      <c r="A31" s="5">
        <v>3</v>
      </c>
      <c r="B31" s="208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10"/>
      <c r="T31" s="98" t="s">
        <v>269</v>
      </c>
      <c r="U31" s="99"/>
    </row>
    <row r="32" spans="1:21" ht="15" customHeight="1" x14ac:dyDescent="0.35">
      <c r="A32" s="5">
        <v>4</v>
      </c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10"/>
      <c r="T32" s="98" t="s">
        <v>269</v>
      </c>
      <c r="U32" s="99"/>
    </row>
    <row r="33" spans="1:2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21" x14ac:dyDescent="0.35">
      <c r="A34" s="207" t="s">
        <v>139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</row>
    <row r="35" spans="1:21" x14ac:dyDescent="0.35">
      <c r="A35" s="5">
        <v>1</v>
      </c>
      <c r="B35" s="208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10"/>
      <c r="T35" s="98" t="s">
        <v>269</v>
      </c>
      <c r="U35" s="99"/>
    </row>
    <row r="36" spans="1:21" x14ac:dyDescent="0.35">
      <c r="A36" s="5">
        <v>2</v>
      </c>
      <c r="B36" s="208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10"/>
      <c r="T36" s="98" t="s">
        <v>269</v>
      </c>
      <c r="U36" s="99"/>
    </row>
    <row r="37" spans="1:21" x14ac:dyDescent="0.35">
      <c r="A37" s="5">
        <v>3</v>
      </c>
      <c r="B37" s="208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10"/>
      <c r="T37" s="98" t="s">
        <v>269</v>
      </c>
      <c r="U37" s="99"/>
    </row>
    <row r="38" spans="1:21" x14ac:dyDescent="0.35">
      <c r="A38" s="5">
        <v>4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T38" s="98" t="s">
        <v>269</v>
      </c>
      <c r="U38" s="99"/>
    </row>
    <row r="39" spans="1:2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21" x14ac:dyDescent="0.35">
      <c r="A40" s="207" t="s">
        <v>140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</row>
    <row r="41" spans="1:21" x14ac:dyDescent="0.35">
      <c r="A41" s="5">
        <v>1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T41" s="98" t="s">
        <v>269</v>
      </c>
      <c r="U41" s="99"/>
    </row>
    <row r="42" spans="1:21" x14ac:dyDescent="0.35">
      <c r="A42" s="5">
        <v>2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T42" s="98" t="s">
        <v>269</v>
      </c>
      <c r="U42" s="99"/>
    </row>
    <row r="43" spans="1:21" x14ac:dyDescent="0.35">
      <c r="A43" s="5">
        <v>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T43" s="98" t="s">
        <v>269</v>
      </c>
      <c r="U43" s="99"/>
    </row>
    <row r="44" spans="1:21" x14ac:dyDescent="0.35">
      <c r="A44" s="5">
        <v>4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T44" s="98" t="s">
        <v>269</v>
      </c>
      <c r="U44" s="99"/>
    </row>
    <row r="45" spans="1:21" x14ac:dyDescent="0.35">
      <c r="A45" s="2"/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21" x14ac:dyDescent="0.35">
      <c r="A46" s="207" t="s">
        <v>141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</row>
    <row r="47" spans="1:21" x14ac:dyDescent="0.35">
      <c r="A47" s="5">
        <v>1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T47" s="98" t="s">
        <v>269</v>
      </c>
      <c r="U47" s="99"/>
    </row>
    <row r="48" spans="1:21" x14ac:dyDescent="0.35">
      <c r="A48" s="5">
        <v>2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T48" s="98" t="s">
        <v>269</v>
      </c>
      <c r="U48" s="99"/>
    </row>
    <row r="49" spans="1:21" x14ac:dyDescent="0.35">
      <c r="A49" s="5">
        <v>3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T49" s="98" t="s">
        <v>269</v>
      </c>
      <c r="U49" s="99"/>
    </row>
    <row r="50" spans="1:21" x14ac:dyDescent="0.35">
      <c r="A50" s="5">
        <v>4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T50" s="98" t="s">
        <v>269</v>
      </c>
      <c r="U50" s="99"/>
    </row>
    <row r="51" spans="1:21" x14ac:dyDescent="0.35">
      <c r="A51" s="5">
        <v>5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T51" s="98" t="s">
        <v>269</v>
      </c>
      <c r="U51" s="99"/>
    </row>
    <row r="52" spans="1:21" x14ac:dyDescent="0.35">
      <c r="A52" s="5">
        <v>6</v>
      </c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T52" s="98" t="s">
        <v>269</v>
      </c>
      <c r="U52" s="99"/>
    </row>
    <row r="54" spans="1:21" x14ac:dyDescent="0.35">
      <c r="A54" s="235" t="s">
        <v>142</v>
      </c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</row>
    <row r="55" spans="1:21" x14ac:dyDescent="0.35">
      <c r="A55" s="5">
        <v>1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T55" s="98" t="s">
        <v>269</v>
      </c>
      <c r="U55" s="99"/>
    </row>
    <row r="56" spans="1:21" x14ac:dyDescent="0.35">
      <c r="A56" s="5">
        <v>2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T56" s="98" t="s">
        <v>269</v>
      </c>
      <c r="U56" s="99"/>
    </row>
    <row r="57" spans="1:21" x14ac:dyDescent="0.35">
      <c r="A57" s="5">
        <v>3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T57" s="98" t="s">
        <v>269</v>
      </c>
      <c r="U57" s="99"/>
    </row>
    <row r="58" spans="1:21" x14ac:dyDescent="0.35">
      <c r="A58" s="5">
        <v>4</v>
      </c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T58" s="98" t="s">
        <v>269</v>
      </c>
      <c r="U58" s="99"/>
    </row>
    <row r="59" spans="1:21" x14ac:dyDescent="0.35">
      <c r="A59" s="5">
        <v>5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T59" s="98" t="s">
        <v>269</v>
      </c>
      <c r="U59" s="99"/>
    </row>
    <row r="60" spans="1:21" x14ac:dyDescent="0.35">
      <c r="A60" s="5">
        <v>6</v>
      </c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T60" s="98" t="s">
        <v>269</v>
      </c>
      <c r="U60" s="99"/>
    </row>
    <row r="62" spans="1:21" x14ac:dyDescent="0.35">
      <c r="A62" s="235" t="s">
        <v>143</v>
      </c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</row>
    <row r="63" spans="1:21" x14ac:dyDescent="0.35">
      <c r="A63" s="5">
        <v>1</v>
      </c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T63" s="98" t="s">
        <v>269</v>
      </c>
      <c r="U63" s="99"/>
    </row>
    <row r="64" spans="1:21" x14ac:dyDescent="0.35">
      <c r="A64" s="5">
        <v>2</v>
      </c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T64" s="98" t="s">
        <v>269</v>
      </c>
      <c r="U64" s="99"/>
    </row>
    <row r="65" spans="1:21" x14ac:dyDescent="0.35">
      <c r="A65" s="5"/>
    </row>
    <row r="66" spans="1:21" x14ac:dyDescent="0.35">
      <c r="A66" s="235" t="s">
        <v>144</v>
      </c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</row>
    <row r="67" spans="1:21" x14ac:dyDescent="0.35">
      <c r="A67" s="5">
        <v>1</v>
      </c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T67" s="98" t="s">
        <v>269</v>
      </c>
      <c r="U67" s="99"/>
    </row>
    <row r="68" spans="1:21" x14ac:dyDescent="0.35">
      <c r="A68" s="5">
        <v>2</v>
      </c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T68" s="98" t="s">
        <v>269</v>
      </c>
      <c r="U68" s="99"/>
    </row>
    <row r="69" spans="1:21" x14ac:dyDescent="0.35">
      <c r="A69" s="5">
        <v>3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T69" s="98" t="s">
        <v>269</v>
      </c>
      <c r="U69" s="99"/>
    </row>
    <row r="71" spans="1:21" x14ac:dyDescent="0.35">
      <c r="A71" s="235" t="s">
        <v>145</v>
      </c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</row>
    <row r="72" spans="1:21" x14ac:dyDescent="0.35">
      <c r="A72" s="5">
        <v>1</v>
      </c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T72" s="98" t="s">
        <v>269</v>
      </c>
      <c r="U72" s="99"/>
    </row>
    <row r="73" spans="1:21" x14ac:dyDescent="0.35">
      <c r="A73" s="5">
        <v>2</v>
      </c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T73" s="98" t="s">
        <v>269</v>
      </c>
      <c r="U73" s="99"/>
    </row>
    <row r="74" spans="1:21" x14ac:dyDescent="0.35">
      <c r="A74" s="5">
        <v>3</v>
      </c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T74" s="98" t="s">
        <v>269</v>
      </c>
      <c r="U74" s="99"/>
    </row>
    <row r="75" spans="1:21" x14ac:dyDescent="0.35">
      <c r="A75" s="5">
        <v>4</v>
      </c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T75" s="98" t="s">
        <v>269</v>
      </c>
      <c r="U75" s="99"/>
    </row>
    <row r="76" spans="1:21" x14ac:dyDescent="0.35">
      <c r="A76" s="5">
        <v>5</v>
      </c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T76" s="98" t="s">
        <v>269</v>
      </c>
      <c r="U76" s="99"/>
    </row>
    <row r="78" spans="1:21" x14ac:dyDescent="0.35">
      <c r="A78" s="235" t="s">
        <v>146</v>
      </c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</row>
    <row r="79" spans="1:21" x14ac:dyDescent="0.35">
      <c r="A79" s="5">
        <v>1</v>
      </c>
      <c r="B79" s="208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10"/>
      <c r="T79" s="98" t="s">
        <v>269</v>
      </c>
      <c r="U79" s="99"/>
    </row>
    <row r="80" spans="1:21" x14ac:dyDescent="0.35">
      <c r="A80" s="5">
        <v>2</v>
      </c>
      <c r="B80" s="208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10"/>
      <c r="T80" s="98" t="s">
        <v>269</v>
      </c>
      <c r="U80" s="99"/>
    </row>
    <row r="81" spans="1:21" x14ac:dyDescent="0.35">
      <c r="A81" s="5">
        <v>3</v>
      </c>
      <c r="B81" s="208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10"/>
      <c r="T81" s="98" t="s">
        <v>269</v>
      </c>
      <c r="U81" s="99"/>
    </row>
    <row r="82" spans="1:21" x14ac:dyDescent="0.35">
      <c r="A82" s="5">
        <v>4</v>
      </c>
      <c r="B82" s="208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10"/>
      <c r="T82" s="98" t="s">
        <v>269</v>
      </c>
      <c r="U82" s="99"/>
    </row>
    <row r="83" spans="1:21" x14ac:dyDescent="0.35">
      <c r="A83" s="5">
        <v>5</v>
      </c>
      <c r="B83" s="208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10"/>
      <c r="T83" s="98" t="s">
        <v>269</v>
      </c>
      <c r="U83" s="99"/>
    </row>
    <row r="84" spans="1:21" x14ac:dyDescent="0.35">
      <c r="A84" s="5">
        <v>6</v>
      </c>
      <c r="B84" s="208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10"/>
      <c r="T84" s="98" t="s">
        <v>269</v>
      </c>
      <c r="U84" s="99"/>
    </row>
    <row r="86" spans="1:21" x14ac:dyDescent="0.35">
      <c r="A86" s="235" t="s">
        <v>147</v>
      </c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</row>
    <row r="87" spans="1:21" x14ac:dyDescent="0.35">
      <c r="A87" s="5">
        <v>1</v>
      </c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10"/>
      <c r="T87" s="98" t="s">
        <v>269</v>
      </c>
      <c r="U87" s="99"/>
    </row>
    <row r="88" spans="1:21" x14ac:dyDescent="0.35">
      <c r="A88" s="5">
        <v>2</v>
      </c>
      <c r="B88" s="208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10"/>
      <c r="T88" s="98" t="s">
        <v>269</v>
      </c>
      <c r="U88" s="99"/>
    </row>
    <row r="89" spans="1:21" x14ac:dyDescent="0.35">
      <c r="A89" s="5">
        <v>3</v>
      </c>
      <c r="B89" s="208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10"/>
      <c r="T89" s="98" t="s">
        <v>269</v>
      </c>
      <c r="U89" s="99"/>
    </row>
    <row r="90" spans="1:21" x14ac:dyDescent="0.35">
      <c r="A90" s="5">
        <v>4</v>
      </c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10"/>
      <c r="T90" s="98" t="s">
        <v>269</v>
      </c>
      <c r="U90" s="99"/>
    </row>
    <row r="91" spans="1:21" x14ac:dyDescent="0.35">
      <c r="A91" s="5">
        <v>5</v>
      </c>
      <c r="B91" s="208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10"/>
      <c r="T91" s="98" t="s">
        <v>269</v>
      </c>
      <c r="U91" s="99"/>
    </row>
    <row r="92" spans="1:21" x14ac:dyDescent="0.35">
      <c r="A92" s="5">
        <v>6</v>
      </c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10"/>
      <c r="T92" s="98" t="s">
        <v>269</v>
      </c>
      <c r="U92" s="99"/>
    </row>
    <row r="94" spans="1:21" x14ac:dyDescent="0.35">
      <c r="A94" s="235" t="s">
        <v>148</v>
      </c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</row>
    <row r="95" spans="1:21" x14ac:dyDescent="0.35">
      <c r="A95" s="5">
        <v>1</v>
      </c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10"/>
      <c r="T95" s="98" t="s">
        <v>269</v>
      </c>
      <c r="U95" s="99"/>
    </row>
    <row r="96" spans="1:21" x14ac:dyDescent="0.35">
      <c r="A96" s="5">
        <v>2</v>
      </c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10"/>
      <c r="T96" s="98" t="s">
        <v>269</v>
      </c>
      <c r="U96" s="99"/>
    </row>
    <row r="97" spans="1:21" x14ac:dyDescent="0.35">
      <c r="A97" s="5">
        <v>3</v>
      </c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10"/>
      <c r="T97" s="98" t="s">
        <v>269</v>
      </c>
      <c r="U97" s="99"/>
    </row>
    <row r="98" spans="1:21" x14ac:dyDescent="0.35">
      <c r="A98" s="5">
        <v>4</v>
      </c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10"/>
      <c r="T98" s="98" t="s">
        <v>269</v>
      </c>
      <c r="U98" s="99"/>
    </row>
    <row r="99" spans="1:21" x14ac:dyDescent="0.35">
      <c r="A99" s="5">
        <v>5</v>
      </c>
      <c r="B99" s="208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10"/>
      <c r="T99" s="98" t="s">
        <v>269</v>
      </c>
      <c r="U99" s="99"/>
    </row>
    <row r="100" spans="1:21" x14ac:dyDescent="0.35">
      <c r="A100" s="5">
        <v>6</v>
      </c>
      <c r="B100" s="208"/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10"/>
      <c r="T100" s="98" t="s">
        <v>269</v>
      </c>
      <c r="U100" s="99"/>
    </row>
    <row r="102" spans="1:21" x14ac:dyDescent="0.35">
      <c r="A102" s="235" t="s">
        <v>149</v>
      </c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</row>
    <row r="103" spans="1:21" x14ac:dyDescent="0.35">
      <c r="A103" s="5">
        <v>1</v>
      </c>
      <c r="B103" s="208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10"/>
      <c r="T103" s="98" t="s">
        <v>269</v>
      </c>
      <c r="U103" s="99"/>
    </row>
    <row r="104" spans="1:21" x14ac:dyDescent="0.35">
      <c r="A104" s="5">
        <v>2</v>
      </c>
      <c r="B104" s="208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10"/>
      <c r="T104" s="98" t="s">
        <v>269</v>
      </c>
      <c r="U104" s="99"/>
    </row>
    <row r="105" spans="1:21" x14ac:dyDescent="0.35">
      <c r="A105" s="5">
        <v>3</v>
      </c>
      <c r="B105" s="208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10"/>
      <c r="T105" s="98" t="s">
        <v>269</v>
      </c>
      <c r="U105" s="99"/>
    </row>
    <row r="106" spans="1:21" x14ac:dyDescent="0.35">
      <c r="A106" s="5">
        <v>4</v>
      </c>
      <c r="B106" s="208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10"/>
      <c r="T106" s="98" t="s">
        <v>269</v>
      </c>
      <c r="U106" s="99"/>
    </row>
    <row r="107" spans="1:21" x14ac:dyDescent="0.35">
      <c r="A107" s="5">
        <v>5</v>
      </c>
      <c r="B107" s="208"/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10"/>
      <c r="T107" s="98" t="s">
        <v>269</v>
      </c>
      <c r="U107" s="99"/>
    </row>
    <row r="108" spans="1:21" x14ac:dyDescent="0.35">
      <c r="A108" s="5">
        <v>6</v>
      </c>
      <c r="B108" s="208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10"/>
      <c r="T108" s="98" t="s">
        <v>269</v>
      </c>
      <c r="U108" s="99"/>
    </row>
    <row r="110" spans="1:21" x14ac:dyDescent="0.35">
      <c r="A110" s="235" t="s">
        <v>150</v>
      </c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</row>
    <row r="111" spans="1:21" x14ac:dyDescent="0.35">
      <c r="A111" s="5">
        <v>1</v>
      </c>
      <c r="B111" s="208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10"/>
      <c r="T111" s="98" t="s">
        <v>269</v>
      </c>
      <c r="U111" s="99"/>
    </row>
    <row r="112" spans="1:21" x14ac:dyDescent="0.35">
      <c r="A112" s="5">
        <v>2</v>
      </c>
      <c r="B112" s="208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10"/>
      <c r="T112" s="98" t="s">
        <v>269</v>
      </c>
      <c r="U112" s="99"/>
    </row>
    <row r="113" spans="1:21" x14ac:dyDescent="0.35">
      <c r="A113" s="5">
        <v>3</v>
      </c>
      <c r="B113" s="208"/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10"/>
      <c r="T113" s="98" t="s">
        <v>269</v>
      </c>
      <c r="U113" s="99"/>
    </row>
    <row r="114" spans="1:21" x14ac:dyDescent="0.35">
      <c r="A114" s="5">
        <v>4</v>
      </c>
      <c r="B114" s="208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10"/>
      <c r="T114" s="98" t="s">
        <v>269</v>
      </c>
      <c r="U114" s="99"/>
    </row>
    <row r="115" spans="1:21" x14ac:dyDescent="0.35">
      <c r="A115" s="5">
        <v>5</v>
      </c>
      <c r="B115" s="208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10"/>
      <c r="T115" s="98" t="s">
        <v>269</v>
      </c>
      <c r="U115" s="99"/>
    </row>
    <row r="116" spans="1:21" x14ac:dyDescent="0.35">
      <c r="A116" s="5">
        <v>6</v>
      </c>
      <c r="B116" s="208"/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10"/>
      <c r="T116" s="98" t="s">
        <v>269</v>
      </c>
      <c r="U116" s="99"/>
    </row>
    <row r="118" spans="1:21" x14ac:dyDescent="0.35">
      <c r="A118" s="235" t="s">
        <v>151</v>
      </c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</row>
    <row r="119" spans="1:21" x14ac:dyDescent="0.35">
      <c r="A119" s="5">
        <v>1</v>
      </c>
      <c r="B119" s="208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10"/>
      <c r="T119" s="98" t="s">
        <v>269</v>
      </c>
      <c r="U119" s="99"/>
    </row>
    <row r="120" spans="1:21" x14ac:dyDescent="0.35">
      <c r="A120" s="5">
        <v>2</v>
      </c>
      <c r="B120" s="208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10"/>
      <c r="T120" s="98" t="s">
        <v>269</v>
      </c>
      <c r="U120" s="99"/>
    </row>
    <row r="121" spans="1:21" x14ac:dyDescent="0.35">
      <c r="A121" s="5">
        <v>3</v>
      </c>
      <c r="B121" s="208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10"/>
      <c r="T121" s="98" t="s">
        <v>269</v>
      </c>
      <c r="U121" s="99"/>
    </row>
    <row r="122" spans="1:21" x14ac:dyDescent="0.35">
      <c r="A122" s="5">
        <v>4</v>
      </c>
      <c r="B122" s="208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10"/>
      <c r="T122" s="98" t="s">
        <v>269</v>
      </c>
      <c r="U122" s="99"/>
    </row>
    <row r="124" spans="1:21" x14ac:dyDescent="0.35">
      <c r="A124" s="235" t="s">
        <v>152</v>
      </c>
      <c r="B124" s="235"/>
      <c r="C124" s="235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</row>
    <row r="125" spans="1:21" x14ac:dyDescent="0.35">
      <c r="A125" s="5">
        <v>1</v>
      </c>
      <c r="B125" s="208"/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210"/>
      <c r="T125" s="98" t="s">
        <v>269</v>
      </c>
      <c r="U125" s="99"/>
    </row>
    <row r="126" spans="1:21" x14ac:dyDescent="0.35">
      <c r="A126" s="5">
        <v>2</v>
      </c>
      <c r="B126" s="208"/>
      <c r="C126" s="209"/>
      <c r="D126" s="209"/>
      <c r="E126" s="209"/>
      <c r="F126" s="209"/>
      <c r="G126" s="209"/>
      <c r="H126" s="209"/>
      <c r="I126" s="209"/>
      <c r="J126" s="209"/>
      <c r="K126" s="209"/>
      <c r="L126" s="209"/>
      <c r="M126" s="209"/>
      <c r="N126" s="209"/>
      <c r="O126" s="209"/>
      <c r="P126" s="209"/>
      <c r="Q126" s="209"/>
      <c r="R126" s="210"/>
      <c r="T126" s="98" t="s">
        <v>269</v>
      </c>
      <c r="U126" s="99"/>
    </row>
    <row r="127" spans="1:21" x14ac:dyDescent="0.35">
      <c r="A127" s="5">
        <v>3</v>
      </c>
      <c r="B127" s="208"/>
      <c r="C127" s="209"/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10"/>
      <c r="T127" s="98" t="s">
        <v>269</v>
      </c>
      <c r="U127" s="99"/>
    </row>
    <row r="128" spans="1:21" x14ac:dyDescent="0.35">
      <c r="A128" s="5">
        <v>4</v>
      </c>
      <c r="B128" s="208"/>
      <c r="C128" s="209"/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09"/>
      <c r="O128" s="209"/>
      <c r="P128" s="209"/>
      <c r="Q128" s="209"/>
      <c r="R128" s="210"/>
      <c r="T128" s="98" t="s">
        <v>269</v>
      </c>
      <c r="U128" s="99"/>
    </row>
    <row r="130" spans="1:21" x14ac:dyDescent="0.35">
      <c r="A130" s="235" t="s">
        <v>153</v>
      </c>
      <c r="B130" s="235"/>
      <c r="C130" s="235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</row>
    <row r="131" spans="1:21" x14ac:dyDescent="0.35">
      <c r="A131" s="5">
        <v>1</v>
      </c>
      <c r="B131" s="208"/>
      <c r="C131" s="209"/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10"/>
      <c r="T131" s="98" t="s">
        <v>269</v>
      </c>
      <c r="U131" s="99"/>
    </row>
    <row r="132" spans="1:21" x14ac:dyDescent="0.35">
      <c r="A132" s="5">
        <v>2</v>
      </c>
      <c r="B132" s="208"/>
      <c r="C132" s="209"/>
      <c r="D132" s="209"/>
      <c r="E132" s="209"/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10"/>
      <c r="T132" s="98" t="s">
        <v>269</v>
      </c>
      <c r="U132" s="99"/>
    </row>
    <row r="133" spans="1:21" x14ac:dyDescent="0.35">
      <c r="A133" s="5">
        <v>3</v>
      </c>
      <c r="B133" s="208"/>
      <c r="C133" s="209"/>
      <c r="D133" s="209"/>
      <c r="E133" s="209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10"/>
      <c r="T133" s="98" t="s">
        <v>269</v>
      </c>
      <c r="U133" s="99"/>
    </row>
    <row r="134" spans="1:21" x14ac:dyDescent="0.35">
      <c r="A134" s="5">
        <v>4</v>
      </c>
      <c r="B134" s="208"/>
      <c r="C134" s="209"/>
      <c r="D134" s="209"/>
      <c r="E134" s="209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/>
      <c r="P134" s="209"/>
      <c r="Q134" s="209"/>
      <c r="R134" s="210"/>
      <c r="T134" s="98" t="s">
        <v>269</v>
      </c>
      <c r="U134" s="99"/>
    </row>
    <row r="135" spans="1:21" x14ac:dyDescent="0.3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21" x14ac:dyDescent="0.35">
      <c r="A136" t="s">
        <v>160</v>
      </c>
    </row>
    <row r="138" spans="1:21" x14ac:dyDescent="0.35">
      <c r="A138" s="235" t="s">
        <v>62</v>
      </c>
      <c r="B138" s="235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T138" s="98" t="s">
        <v>269</v>
      </c>
      <c r="U138" s="99"/>
    </row>
    <row r="139" spans="1:21" x14ac:dyDescent="0.35">
      <c r="A139" s="5">
        <v>1</v>
      </c>
      <c r="B139" s="208"/>
      <c r="C139" s="209"/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10"/>
      <c r="T139" s="98" t="s">
        <v>269</v>
      </c>
      <c r="U139" s="99"/>
    </row>
    <row r="140" spans="1:21" x14ac:dyDescent="0.35">
      <c r="A140" s="5">
        <v>2</v>
      </c>
      <c r="B140" s="208"/>
      <c r="C140" s="209"/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10"/>
      <c r="T140" s="98" t="s">
        <v>269</v>
      </c>
      <c r="U140" s="99"/>
    </row>
    <row r="141" spans="1:21" x14ac:dyDescent="0.35">
      <c r="A141" s="5">
        <v>3</v>
      </c>
      <c r="B141" s="208"/>
      <c r="C141" s="209"/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  <c r="P141" s="209"/>
      <c r="Q141" s="209"/>
      <c r="R141" s="210"/>
      <c r="T141" s="98" t="s">
        <v>269</v>
      </c>
      <c r="U141" s="99"/>
    </row>
    <row r="142" spans="1:21" x14ac:dyDescent="0.35">
      <c r="A142" s="5">
        <v>4</v>
      </c>
      <c r="B142" s="208"/>
      <c r="C142" s="209"/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09"/>
      <c r="P142" s="209"/>
      <c r="Q142" s="209"/>
      <c r="R142" s="210"/>
      <c r="T142" s="98" t="s">
        <v>269</v>
      </c>
      <c r="U142" s="99"/>
    </row>
    <row r="143" spans="1:21" x14ac:dyDescent="0.3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21" x14ac:dyDescent="0.35">
      <c r="A144" t="s">
        <v>161</v>
      </c>
    </row>
    <row r="146" spans="1:21" ht="27" customHeight="1" x14ac:dyDescent="0.35">
      <c r="A146" s="234" t="s">
        <v>172</v>
      </c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</row>
    <row r="147" spans="1:21" x14ac:dyDescent="0.35">
      <c r="A147" s="5">
        <v>1</v>
      </c>
      <c r="B147" s="208"/>
      <c r="C147" s="209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10"/>
      <c r="T147" s="98" t="s">
        <v>269</v>
      </c>
      <c r="U147" s="99"/>
    </row>
    <row r="148" spans="1:21" x14ac:dyDescent="0.35">
      <c r="A148" s="5">
        <v>2</v>
      </c>
      <c r="B148" s="208"/>
      <c r="C148" s="209"/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10"/>
      <c r="T148" s="98" t="s">
        <v>269</v>
      </c>
      <c r="U148" s="99"/>
    </row>
    <row r="149" spans="1:21" x14ac:dyDescent="0.35">
      <c r="A149" s="5">
        <v>3</v>
      </c>
      <c r="B149" s="208"/>
      <c r="C149" s="209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10"/>
      <c r="T149" s="98" t="s">
        <v>269</v>
      </c>
      <c r="U149" s="99"/>
    </row>
    <row r="150" spans="1:21" x14ac:dyDescent="0.35">
      <c r="A150" s="5">
        <v>4</v>
      </c>
      <c r="B150" s="208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10"/>
      <c r="T150" s="98" t="s">
        <v>269</v>
      </c>
      <c r="U150" s="99"/>
    </row>
    <row r="152" spans="1:21" ht="27" customHeight="1" x14ac:dyDescent="0.35">
      <c r="A152" s="234" t="s">
        <v>173</v>
      </c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</row>
    <row r="153" spans="1:21" x14ac:dyDescent="0.35">
      <c r="A153" s="5">
        <v>1</v>
      </c>
      <c r="B153" s="208"/>
      <c r="C153" s="209"/>
      <c r="D153" s="209"/>
      <c r="E153" s="209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10"/>
      <c r="T153" s="98" t="s">
        <v>269</v>
      </c>
      <c r="U153" s="99"/>
    </row>
    <row r="154" spans="1:21" x14ac:dyDescent="0.35">
      <c r="A154" s="5">
        <v>2</v>
      </c>
      <c r="B154" s="208"/>
      <c r="C154" s="209"/>
      <c r="D154" s="209"/>
      <c r="E154" s="209"/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10"/>
      <c r="T154" s="98" t="s">
        <v>269</v>
      </c>
      <c r="U154" s="99"/>
    </row>
    <row r="155" spans="1:21" x14ac:dyDescent="0.35">
      <c r="A155" s="5">
        <v>3</v>
      </c>
      <c r="B155" s="208"/>
      <c r="C155" s="209"/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10"/>
      <c r="T155" s="98" t="s">
        <v>269</v>
      </c>
      <c r="U155" s="99"/>
    </row>
    <row r="156" spans="1:21" x14ac:dyDescent="0.35">
      <c r="A156" s="5">
        <v>4</v>
      </c>
      <c r="B156" s="208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10"/>
      <c r="T156" s="98" t="s">
        <v>269</v>
      </c>
      <c r="U156" s="99"/>
    </row>
    <row r="158" spans="1:21" ht="27" customHeight="1" x14ac:dyDescent="0.35">
      <c r="A158" s="234" t="s">
        <v>174</v>
      </c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</row>
    <row r="159" spans="1:21" x14ac:dyDescent="0.35">
      <c r="A159" s="5">
        <v>1</v>
      </c>
      <c r="B159" s="208"/>
      <c r="C159" s="209"/>
      <c r="D159" s="209"/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  <c r="R159" s="210"/>
      <c r="T159" s="98" t="s">
        <v>269</v>
      </c>
      <c r="U159" s="99"/>
    </row>
    <row r="160" spans="1:21" x14ac:dyDescent="0.35">
      <c r="A160" s="5">
        <v>2</v>
      </c>
      <c r="B160" s="208"/>
      <c r="C160" s="209"/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10"/>
      <c r="T160" s="98" t="s">
        <v>269</v>
      </c>
      <c r="U160" s="99"/>
    </row>
    <row r="161" spans="1:21" x14ac:dyDescent="0.35">
      <c r="A161" s="5">
        <v>3</v>
      </c>
      <c r="B161" s="208"/>
      <c r="C161" s="209"/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10"/>
      <c r="T161" s="98" t="s">
        <v>269</v>
      </c>
      <c r="U161" s="99"/>
    </row>
    <row r="162" spans="1:21" x14ac:dyDescent="0.35">
      <c r="A162" s="5">
        <v>4</v>
      </c>
      <c r="B162" s="208"/>
      <c r="C162" s="209"/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10"/>
      <c r="T162" s="98" t="s">
        <v>269</v>
      </c>
      <c r="U162" s="99"/>
    </row>
    <row r="164" spans="1:21" ht="27" customHeight="1" x14ac:dyDescent="0.35">
      <c r="A164" s="234" t="s">
        <v>237</v>
      </c>
      <c r="B164" s="235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</row>
    <row r="165" spans="1:21" x14ac:dyDescent="0.35">
      <c r="A165" s="5">
        <v>1</v>
      </c>
      <c r="B165" s="208"/>
      <c r="C165" s="209"/>
      <c r="D165" s="209"/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10"/>
      <c r="T165" s="98" t="s">
        <v>269</v>
      </c>
      <c r="U165" s="99"/>
    </row>
    <row r="166" spans="1:21" x14ac:dyDescent="0.35">
      <c r="A166" s="5">
        <v>2</v>
      </c>
      <c r="B166" s="208"/>
      <c r="C166" s="209"/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10"/>
      <c r="T166" s="98" t="s">
        <v>269</v>
      </c>
      <c r="U166" s="99"/>
    </row>
    <row r="167" spans="1:21" x14ac:dyDescent="0.35">
      <c r="A167" s="5">
        <v>3</v>
      </c>
      <c r="B167" s="208"/>
      <c r="C167" s="209"/>
      <c r="D167" s="209"/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10"/>
      <c r="T167" s="98" t="s">
        <v>269</v>
      </c>
      <c r="U167" s="99"/>
    </row>
    <row r="168" spans="1:21" x14ac:dyDescent="0.35">
      <c r="A168" s="5">
        <v>4</v>
      </c>
      <c r="B168" s="208"/>
      <c r="C168" s="209"/>
      <c r="D168" s="209"/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10"/>
      <c r="T168" s="98" t="s">
        <v>269</v>
      </c>
      <c r="U168" s="99"/>
    </row>
    <row r="170" spans="1:21" ht="26.25" customHeight="1" x14ac:dyDescent="0.35">
      <c r="A170" s="234" t="s">
        <v>238</v>
      </c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</row>
    <row r="171" spans="1:21" x14ac:dyDescent="0.35">
      <c r="A171" s="5">
        <v>1</v>
      </c>
      <c r="B171" s="208"/>
      <c r="C171" s="209"/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10"/>
      <c r="T171" s="98" t="s">
        <v>269</v>
      </c>
      <c r="U171" s="99"/>
    </row>
    <row r="172" spans="1:21" x14ac:dyDescent="0.35">
      <c r="A172" s="5">
        <v>2</v>
      </c>
      <c r="B172" s="208"/>
      <c r="C172" s="209"/>
      <c r="D172" s="209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10"/>
      <c r="T172" s="98" t="s">
        <v>269</v>
      </c>
      <c r="U172" s="99"/>
    </row>
    <row r="173" spans="1:21" x14ac:dyDescent="0.35">
      <c r="A173" s="5">
        <v>3</v>
      </c>
      <c r="B173" s="208"/>
      <c r="C173" s="209"/>
      <c r="D173" s="209"/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10"/>
      <c r="T173" s="98" t="s">
        <v>269</v>
      </c>
      <c r="U173" s="99"/>
    </row>
    <row r="174" spans="1:21" x14ac:dyDescent="0.35">
      <c r="A174" s="5">
        <v>4</v>
      </c>
      <c r="B174" s="208"/>
      <c r="C174" s="209"/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10"/>
      <c r="T174" s="98" t="s">
        <v>269</v>
      </c>
      <c r="U174" s="99"/>
    </row>
    <row r="176" spans="1:21" ht="26.25" customHeight="1" x14ac:dyDescent="0.35">
      <c r="A176" s="234" t="s">
        <v>239</v>
      </c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</row>
    <row r="177" spans="1:21" x14ac:dyDescent="0.35">
      <c r="A177" s="5">
        <v>1</v>
      </c>
      <c r="B177" s="208"/>
      <c r="C177" s="209"/>
      <c r="D177" s="209"/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  <c r="R177" s="210"/>
      <c r="T177" s="98" t="s">
        <v>269</v>
      </c>
      <c r="U177" s="99"/>
    </row>
    <row r="178" spans="1:21" x14ac:dyDescent="0.35">
      <c r="A178" s="5">
        <v>2</v>
      </c>
      <c r="B178" s="208"/>
      <c r="C178" s="209"/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10"/>
      <c r="T178" s="98" t="s">
        <v>269</v>
      </c>
      <c r="U178" s="99"/>
    </row>
    <row r="179" spans="1:21" x14ac:dyDescent="0.35">
      <c r="A179" s="5">
        <v>3</v>
      </c>
      <c r="B179" s="208"/>
      <c r="C179" s="209"/>
      <c r="D179" s="209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10"/>
      <c r="T179" s="98" t="s">
        <v>269</v>
      </c>
      <c r="U179" s="99"/>
    </row>
    <row r="180" spans="1:21" x14ac:dyDescent="0.35">
      <c r="A180" s="5">
        <v>4</v>
      </c>
      <c r="B180" s="208"/>
      <c r="C180" s="209"/>
      <c r="D180" s="209"/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10"/>
      <c r="T180" s="98" t="s">
        <v>269</v>
      </c>
      <c r="U180" s="99"/>
    </row>
    <row r="181" spans="1:21" x14ac:dyDescent="0.3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3" spans="1:21" x14ac:dyDescent="0.35">
      <c r="A183" t="s">
        <v>162</v>
      </c>
    </row>
    <row r="185" spans="1:21" x14ac:dyDescent="0.35">
      <c r="A185" t="s">
        <v>163</v>
      </c>
    </row>
    <row r="187" spans="1:21" ht="26.25" customHeight="1" x14ac:dyDescent="0.35">
      <c r="A187" s="234" t="s">
        <v>240</v>
      </c>
      <c r="B187" s="235"/>
      <c r="C187" s="235"/>
      <c r="D187" s="235"/>
      <c r="E187" s="235"/>
      <c r="F187" s="235"/>
      <c r="G187" s="235"/>
      <c r="H187" s="235"/>
      <c r="I187" s="235"/>
      <c r="J187" s="235"/>
      <c r="K187" s="235"/>
      <c r="L187" s="235"/>
      <c r="M187" s="235"/>
      <c r="N187" s="235"/>
      <c r="O187" s="235"/>
      <c r="P187" s="235"/>
      <c r="Q187" s="235"/>
      <c r="R187" s="235"/>
    </row>
    <row r="188" spans="1:21" x14ac:dyDescent="0.35">
      <c r="A188" s="5">
        <v>1</v>
      </c>
      <c r="B188" s="208"/>
      <c r="C188" s="209"/>
      <c r="D188" s="209"/>
      <c r="E188" s="209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10"/>
      <c r="T188" s="98" t="s">
        <v>269</v>
      </c>
      <c r="U188" s="99"/>
    </row>
    <row r="189" spans="1:21" x14ac:dyDescent="0.35">
      <c r="A189" s="5">
        <v>2</v>
      </c>
      <c r="B189" s="208"/>
      <c r="C189" s="209"/>
      <c r="D189" s="209"/>
      <c r="E189" s="209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10"/>
      <c r="T189" s="98" t="s">
        <v>269</v>
      </c>
      <c r="U189" s="99"/>
    </row>
    <row r="191" spans="1:21" ht="26.25" customHeight="1" x14ac:dyDescent="0.35">
      <c r="A191" s="234" t="s">
        <v>241</v>
      </c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</row>
    <row r="192" spans="1:21" x14ac:dyDescent="0.35">
      <c r="A192" s="5">
        <v>1</v>
      </c>
      <c r="B192" s="208"/>
      <c r="C192" s="209"/>
      <c r="D192" s="209"/>
      <c r="E192" s="209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10"/>
      <c r="T192" s="98" t="s">
        <v>269</v>
      </c>
      <c r="U192" s="99"/>
    </row>
    <row r="193" spans="1:21" x14ac:dyDescent="0.35">
      <c r="A193" s="5">
        <v>2</v>
      </c>
      <c r="B193" s="208"/>
      <c r="C193" s="209"/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10"/>
      <c r="T193" s="98" t="s">
        <v>269</v>
      </c>
      <c r="U193" s="99"/>
    </row>
    <row r="195" spans="1:21" ht="26.25" customHeight="1" x14ac:dyDescent="0.35">
      <c r="A195" s="207" t="s">
        <v>242</v>
      </c>
      <c r="B195" s="207"/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</row>
    <row r="196" spans="1:21" x14ac:dyDescent="0.35">
      <c r="A196" s="5">
        <v>1</v>
      </c>
      <c r="B196" s="208"/>
      <c r="C196" s="209"/>
      <c r="D196" s="209"/>
      <c r="E196" s="209"/>
      <c r="F196" s="209"/>
      <c r="G196" s="209"/>
      <c r="H196" s="209"/>
      <c r="I196" s="209"/>
      <c r="J196" s="209"/>
      <c r="K196" s="209"/>
      <c r="L196" s="209"/>
      <c r="M196" s="209"/>
      <c r="N196" s="209"/>
      <c r="O196" s="209"/>
      <c r="P196" s="209"/>
      <c r="Q196" s="209"/>
      <c r="R196" s="210"/>
      <c r="T196" s="98" t="s">
        <v>269</v>
      </c>
      <c r="U196" s="99"/>
    </row>
    <row r="197" spans="1:21" x14ac:dyDescent="0.35">
      <c r="A197" s="5">
        <v>2</v>
      </c>
      <c r="B197" s="208"/>
      <c r="C197" s="209"/>
      <c r="D197" s="209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  <c r="O197" s="209"/>
      <c r="P197" s="209"/>
      <c r="Q197" s="209"/>
      <c r="R197" s="210"/>
      <c r="T197" s="98" t="s">
        <v>269</v>
      </c>
      <c r="U197" s="99"/>
    </row>
    <row r="198" spans="1:2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21" ht="26.25" customHeight="1" x14ac:dyDescent="0.35">
      <c r="A199" s="249" t="s">
        <v>175</v>
      </c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1"/>
    </row>
    <row r="200" spans="1:21" x14ac:dyDescent="0.35">
      <c r="A200" s="5">
        <v>1</v>
      </c>
      <c r="B200" s="208"/>
      <c r="C200" s="209"/>
      <c r="D200" s="209"/>
      <c r="E200" s="209"/>
      <c r="F200" s="209"/>
      <c r="G200" s="209"/>
      <c r="H200" s="209"/>
      <c r="I200" s="209"/>
      <c r="J200" s="209"/>
      <c r="K200" s="209"/>
      <c r="L200" s="209"/>
      <c r="M200" s="209"/>
      <c r="N200" s="209"/>
      <c r="O200" s="209"/>
      <c r="P200" s="209"/>
      <c r="Q200" s="209"/>
      <c r="R200" s="210"/>
      <c r="T200" s="98" t="s">
        <v>269</v>
      </c>
      <c r="U200" s="99"/>
    </row>
    <row r="201" spans="1:21" x14ac:dyDescent="0.35">
      <c r="A201" s="5">
        <v>2</v>
      </c>
      <c r="B201" s="208"/>
      <c r="C201" s="209"/>
      <c r="D201" s="209"/>
      <c r="E201" s="209"/>
      <c r="F201" s="209"/>
      <c r="G201" s="209"/>
      <c r="H201" s="209"/>
      <c r="I201" s="209"/>
      <c r="J201" s="209"/>
      <c r="K201" s="209"/>
      <c r="L201" s="209"/>
      <c r="M201" s="209"/>
      <c r="N201" s="209"/>
      <c r="O201" s="209"/>
      <c r="P201" s="209"/>
      <c r="Q201" s="209"/>
      <c r="R201" s="210"/>
      <c r="T201" s="98" t="s">
        <v>269</v>
      </c>
      <c r="U201" s="99"/>
    </row>
    <row r="202" spans="1:2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21" ht="27" customHeight="1" x14ac:dyDescent="0.35">
      <c r="A203" s="234" t="s">
        <v>176</v>
      </c>
      <c r="B203" s="235"/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  <c r="O203" s="235"/>
      <c r="P203" s="235"/>
      <c r="Q203" s="235"/>
      <c r="R203" s="235"/>
    </row>
    <row r="204" spans="1:21" x14ac:dyDescent="0.35">
      <c r="A204" s="5">
        <v>1</v>
      </c>
      <c r="B204" s="208"/>
      <c r="C204" s="209"/>
      <c r="D204" s="209"/>
      <c r="E204" s="209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10"/>
      <c r="T204" s="98" t="s">
        <v>269</v>
      </c>
      <c r="U204" s="99"/>
    </row>
    <row r="205" spans="1:21" x14ac:dyDescent="0.35">
      <c r="A205" s="5">
        <v>2</v>
      </c>
      <c r="B205" s="208"/>
      <c r="C205" s="209"/>
      <c r="D205" s="209"/>
      <c r="E205" s="209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10"/>
      <c r="T205" s="98" t="s">
        <v>269</v>
      </c>
      <c r="U205" s="99"/>
    </row>
    <row r="206" spans="1:21" x14ac:dyDescent="0.35">
      <c r="A206" s="5">
        <v>3</v>
      </c>
      <c r="B206" s="208"/>
      <c r="C206" s="209"/>
      <c r="D206" s="209"/>
      <c r="E206" s="209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10"/>
      <c r="T206" s="98" t="s">
        <v>269</v>
      </c>
      <c r="U206" s="99"/>
    </row>
    <row r="208" spans="1:21" ht="26.25" customHeight="1" x14ac:dyDescent="0.35">
      <c r="A208" s="234" t="s">
        <v>243</v>
      </c>
      <c r="B208" s="235"/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</row>
    <row r="209" spans="1:21" x14ac:dyDescent="0.35">
      <c r="A209" s="5">
        <v>1</v>
      </c>
      <c r="B209" s="208"/>
      <c r="C209" s="209"/>
      <c r="D209" s="209"/>
      <c r="E209" s="209"/>
      <c r="F209" s="209"/>
      <c r="G209" s="209"/>
      <c r="H209" s="209"/>
      <c r="I209" s="209"/>
      <c r="J209" s="209"/>
      <c r="K209" s="209"/>
      <c r="L209" s="209"/>
      <c r="M209" s="209"/>
      <c r="N209" s="209"/>
      <c r="O209" s="209"/>
      <c r="P209" s="209"/>
      <c r="Q209" s="209"/>
      <c r="R209" s="210"/>
      <c r="T209" s="98" t="s">
        <v>269</v>
      </c>
      <c r="U209" s="99"/>
    </row>
    <row r="210" spans="1:21" x14ac:dyDescent="0.35">
      <c r="A210" s="5">
        <v>2</v>
      </c>
      <c r="B210" s="208"/>
      <c r="C210" s="209"/>
      <c r="D210" s="209"/>
      <c r="E210" s="209"/>
      <c r="F210" s="209"/>
      <c r="G210" s="209"/>
      <c r="H210" s="209"/>
      <c r="I210" s="209"/>
      <c r="J210" s="209"/>
      <c r="K210" s="209"/>
      <c r="L210" s="209"/>
      <c r="M210" s="209"/>
      <c r="N210" s="209"/>
      <c r="O210" s="209"/>
      <c r="P210" s="209"/>
      <c r="Q210" s="209"/>
      <c r="R210" s="210"/>
      <c r="T210" s="98" t="s">
        <v>269</v>
      </c>
      <c r="U210" s="99"/>
    </row>
    <row r="211" spans="1:21" x14ac:dyDescent="0.35">
      <c r="A211" s="5">
        <v>3</v>
      </c>
      <c r="B211" s="208"/>
      <c r="C211" s="209"/>
      <c r="D211" s="209"/>
      <c r="E211" s="209"/>
      <c r="F211" s="209"/>
      <c r="G211" s="209"/>
      <c r="H211" s="209"/>
      <c r="I211" s="209"/>
      <c r="J211" s="209"/>
      <c r="K211" s="209"/>
      <c r="L211" s="209"/>
      <c r="M211" s="209"/>
      <c r="N211" s="209"/>
      <c r="O211" s="209"/>
      <c r="P211" s="209"/>
      <c r="Q211" s="209"/>
      <c r="R211" s="210"/>
      <c r="T211" s="98" t="s">
        <v>269</v>
      </c>
      <c r="U211" s="99"/>
    </row>
    <row r="212" spans="1:21" x14ac:dyDescent="0.3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21" x14ac:dyDescent="0.35">
      <c r="A213" t="s">
        <v>164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5" spans="1:21" ht="26.25" customHeight="1" x14ac:dyDescent="0.35">
      <c r="A215" s="234" t="s">
        <v>244</v>
      </c>
      <c r="B215" s="235"/>
      <c r="C215" s="235"/>
      <c r="D215" s="235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</row>
    <row r="216" spans="1:21" x14ac:dyDescent="0.35">
      <c r="A216" s="5">
        <v>1</v>
      </c>
      <c r="B216" s="208"/>
      <c r="C216" s="209"/>
      <c r="D216" s="209"/>
      <c r="E216" s="209"/>
      <c r="F216" s="209"/>
      <c r="G216" s="209"/>
      <c r="H216" s="209"/>
      <c r="I216" s="209"/>
      <c r="J216" s="209"/>
      <c r="K216" s="209"/>
      <c r="L216" s="209"/>
      <c r="M216" s="209"/>
      <c r="N216" s="209"/>
      <c r="O216" s="209"/>
      <c r="P216" s="209"/>
      <c r="Q216" s="209"/>
      <c r="R216" s="210"/>
      <c r="T216" s="98" t="s">
        <v>269</v>
      </c>
      <c r="U216" s="99"/>
    </row>
    <row r="217" spans="1:21" x14ac:dyDescent="0.35">
      <c r="A217" s="5">
        <v>2</v>
      </c>
      <c r="B217" s="208"/>
      <c r="C217" s="209"/>
      <c r="D217" s="209"/>
      <c r="E217" s="209"/>
      <c r="F217" s="209"/>
      <c r="G217" s="209"/>
      <c r="H217" s="209"/>
      <c r="I217" s="209"/>
      <c r="J217" s="209"/>
      <c r="K217" s="209"/>
      <c r="L217" s="209"/>
      <c r="M217" s="209"/>
      <c r="N217" s="209"/>
      <c r="O217" s="209"/>
      <c r="P217" s="209"/>
      <c r="Q217" s="209"/>
      <c r="R217" s="210"/>
      <c r="T217" s="98" t="s">
        <v>269</v>
      </c>
      <c r="U217" s="99"/>
    </row>
    <row r="219" spans="1:21" ht="26.25" customHeight="1" x14ac:dyDescent="0.35">
      <c r="A219" s="234" t="s">
        <v>245</v>
      </c>
      <c r="B219" s="235"/>
      <c r="C219" s="235"/>
      <c r="D219" s="235"/>
      <c r="E219" s="235"/>
      <c r="F219" s="235"/>
      <c r="G219" s="235"/>
      <c r="H219" s="235"/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</row>
    <row r="220" spans="1:21" x14ac:dyDescent="0.35">
      <c r="A220" s="5">
        <v>1</v>
      </c>
      <c r="B220" s="208"/>
      <c r="C220" s="209"/>
      <c r="D220" s="209"/>
      <c r="E220" s="209"/>
      <c r="F220" s="209"/>
      <c r="G220" s="209"/>
      <c r="H220" s="209"/>
      <c r="I220" s="209"/>
      <c r="J220" s="209"/>
      <c r="K220" s="209"/>
      <c r="L220" s="209"/>
      <c r="M220" s="209"/>
      <c r="N220" s="209"/>
      <c r="O220" s="209"/>
      <c r="P220" s="209"/>
      <c r="Q220" s="209"/>
      <c r="R220" s="210"/>
      <c r="T220" s="98" t="s">
        <v>269</v>
      </c>
      <c r="U220" s="99"/>
    </row>
    <row r="221" spans="1:21" x14ac:dyDescent="0.35">
      <c r="A221" s="5">
        <v>2</v>
      </c>
      <c r="B221" s="208"/>
      <c r="C221" s="209"/>
      <c r="D221" s="209"/>
      <c r="E221" s="209"/>
      <c r="F221" s="209"/>
      <c r="G221" s="209"/>
      <c r="H221" s="209"/>
      <c r="I221" s="209"/>
      <c r="J221" s="209"/>
      <c r="K221" s="209"/>
      <c r="L221" s="209"/>
      <c r="M221" s="209"/>
      <c r="N221" s="209"/>
      <c r="O221" s="209"/>
      <c r="P221" s="209"/>
      <c r="Q221" s="209"/>
      <c r="R221" s="210"/>
      <c r="T221" s="98" t="s">
        <v>269</v>
      </c>
      <c r="U221" s="99"/>
    </row>
    <row r="222" spans="1:21" x14ac:dyDescent="0.35">
      <c r="A222" s="5">
        <v>3</v>
      </c>
      <c r="B222" s="208"/>
      <c r="C222" s="209"/>
      <c r="D222" s="209"/>
      <c r="E222" s="209"/>
      <c r="F222" s="209"/>
      <c r="G222" s="209"/>
      <c r="H222" s="209"/>
      <c r="I222" s="209"/>
      <c r="J222" s="209"/>
      <c r="K222" s="209"/>
      <c r="L222" s="209"/>
      <c r="M222" s="209"/>
      <c r="N222" s="209"/>
      <c r="O222" s="209"/>
      <c r="P222" s="209"/>
      <c r="Q222" s="209"/>
      <c r="R222" s="210"/>
      <c r="T222" s="98" t="s">
        <v>269</v>
      </c>
      <c r="U222" s="99"/>
    </row>
    <row r="223" spans="1:21" x14ac:dyDescent="0.35">
      <c r="A223" s="5">
        <v>4</v>
      </c>
      <c r="B223" s="208"/>
      <c r="C223" s="209"/>
      <c r="D223" s="209"/>
      <c r="E223" s="209"/>
      <c r="F223" s="209"/>
      <c r="G223" s="209"/>
      <c r="H223" s="209"/>
      <c r="I223" s="209"/>
      <c r="J223" s="209"/>
      <c r="K223" s="209"/>
      <c r="L223" s="209"/>
      <c r="M223" s="209"/>
      <c r="N223" s="209"/>
      <c r="O223" s="209"/>
      <c r="P223" s="209"/>
      <c r="Q223" s="209"/>
      <c r="R223" s="210"/>
      <c r="T223" s="98" t="s">
        <v>269</v>
      </c>
      <c r="U223" s="99"/>
    </row>
    <row r="224" spans="1:21" x14ac:dyDescent="0.35">
      <c r="A224" s="5">
        <v>5</v>
      </c>
      <c r="B224" s="208"/>
      <c r="C224" s="209"/>
      <c r="D224" s="209"/>
      <c r="E224" s="209"/>
      <c r="F224" s="209"/>
      <c r="G224" s="209"/>
      <c r="H224" s="209"/>
      <c r="I224" s="209"/>
      <c r="J224" s="209"/>
      <c r="K224" s="209"/>
      <c r="L224" s="209"/>
      <c r="M224" s="209"/>
      <c r="N224" s="209"/>
      <c r="O224" s="209"/>
      <c r="P224" s="209"/>
      <c r="Q224" s="209"/>
      <c r="R224" s="210"/>
      <c r="T224" s="98" t="s">
        <v>269</v>
      </c>
      <c r="U224" s="99"/>
    </row>
    <row r="225" spans="1:21" x14ac:dyDescent="0.35">
      <c r="A225" s="5">
        <v>6</v>
      </c>
      <c r="B225" s="208"/>
      <c r="C225" s="209"/>
      <c r="D225" s="209"/>
      <c r="E225" s="209"/>
      <c r="F225" s="209"/>
      <c r="G225" s="209"/>
      <c r="H225" s="209"/>
      <c r="I225" s="209"/>
      <c r="J225" s="209"/>
      <c r="K225" s="209"/>
      <c r="L225" s="209"/>
      <c r="M225" s="209"/>
      <c r="N225" s="209"/>
      <c r="O225" s="209"/>
      <c r="P225" s="209"/>
      <c r="Q225" s="209"/>
      <c r="R225" s="210"/>
      <c r="T225" s="98" t="s">
        <v>269</v>
      </c>
      <c r="U225" s="99"/>
    </row>
    <row r="226" spans="1:21" x14ac:dyDescent="0.35">
      <c r="A226" s="5">
        <v>7</v>
      </c>
      <c r="B226" s="208"/>
      <c r="C226" s="209"/>
      <c r="D226" s="209"/>
      <c r="E226" s="209"/>
      <c r="F226" s="209"/>
      <c r="G226" s="209"/>
      <c r="H226" s="209"/>
      <c r="I226" s="209"/>
      <c r="J226" s="209"/>
      <c r="K226" s="209"/>
      <c r="L226" s="209"/>
      <c r="M226" s="209"/>
      <c r="N226" s="209"/>
      <c r="O226" s="209"/>
      <c r="P226" s="209"/>
      <c r="Q226" s="209"/>
      <c r="R226" s="210"/>
      <c r="T226" s="98" t="s">
        <v>269</v>
      </c>
      <c r="U226" s="99"/>
    </row>
    <row r="227" spans="1:21" x14ac:dyDescent="0.35">
      <c r="A227" s="5">
        <v>8</v>
      </c>
      <c r="B227" s="208"/>
      <c r="C227" s="209"/>
      <c r="D227" s="209"/>
      <c r="E227" s="209"/>
      <c r="F227" s="209"/>
      <c r="G227" s="209"/>
      <c r="H227" s="209"/>
      <c r="I227" s="209"/>
      <c r="J227" s="209"/>
      <c r="K227" s="209"/>
      <c r="L227" s="209"/>
      <c r="M227" s="209"/>
      <c r="N227" s="209"/>
      <c r="O227" s="209"/>
      <c r="P227" s="209"/>
      <c r="Q227" s="209"/>
      <c r="R227" s="210"/>
      <c r="T227" s="98" t="s">
        <v>269</v>
      </c>
      <c r="U227" s="99"/>
    </row>
    <row r="229" spans="1:21" x14ac:dyDescent="0.35">
      <c r="A229" t="s">
        <v>165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1" spans="1:21" ht="25" customHeight="1" x14ac:dyDescent="0.35">
      <c r="A231" s="234" t="s">
        <v>177</v>
      </c>
      <c r="B231" s="235"/>
      <c r="C231" s="235"/>
      <c r="D231" s="235"/>
      <c r="E231" s="235"/>
      <c r="F231" s="235"/>
      <c r="G231" s="235"/>
      <c r="H231" s="235"/>
      <c r="I231" s="235"/>
      <c r="J231" s="235"/>
      <c r="K231" s="235"/>
      <c r="L231" s="235"/>
      <c r="M231" s="235"/>
      <c r="N231" s="235"/>
      <c r="O231" s="235"/>
      <c r="P231" s="235"/>
      <c r="Q231" s="235"/>
      <c r="R231" s="235"/>
    </row>
    <row r="232" spans="1:21" x14ac:dyDescent="0.35">
      <c r="A232" s="5">
        <v>1</v>
      </c>
      <c r="B232" s="208"/>
      <c r="C232" s="209"/>
      <c r="D232" s="209"/>
      <c r="E232" s="209"/>
      <c r="F232" s="209"/>
      <c r="G232" s="209"/>
      <c r="H232" s="209"/>
      <c r="I232" s="209"/>
      <c r="J232" s="209"/>
      <c r="K232" s="209"/>
      <c r="L232" s="209"/>
      <c r="M232" s="209"/>
      <c r="N232" s="209"/>
      <c r="O232" s="209"/>
      <c r="P232" s="209"/>
      <c r="Q232" s="209"/>
      <c r="R232" s="210"/>
      <c r="T232" s="98" t="s">
        <v>269</v>
      </c>
      <c r="U232" s="99"/>
    </row>
    <row r="233" spans="1:21" x14ac:dyDescent="0.35">
      <c r="A233" s="5">
        <v>2</v>
      </c>
      <c r="B233" s="208"/>
      <c r="C233" s="209"/>
      <c r="D233" s="209"/>
      <c r="E233" s="209"/>
      <c r="F233" s="209"/>
      <c r="G233" s="209"/>
      <c r="H233" s="209"/>
      <c r="I233" s="209"/>
      <c r="J233" s="209"/>
      <c r="K233" s="209"/>
      <c r="L233" s="209"/>
      <c r="M233" s="209"/>
      <c r="N233" s="209"/>
      <c r="O233" s="209"/>
      <c r="P233" s="209"/>
      <c r="Q233" s="209"/>
      <c r="R233" s="210"/>
      <c r="T233" s="98" t="s">
        <v>269</v>
      </c>
      <c r="U233" s="99"/>
    </row>
    <row r="234" spans="1:21" x14ac:dyDescent="0.35">
      <c r="A234" s="5">
        <v>3</v>
      </c>
      <c r="B234" s="208"/>
      <c r="C234" s="209"/>
      <c r="D234" s="209"/>
      <c r="E234" s="209"/>
      <c r="F234" s="209"/>
      <c r="G234" s="209"/>
      <c r="H234" s="209"/>
      <c r="I234" s="209"/>
      <c r="J234" s="209"/>
      <c r="K234" s="209"/>
      <c r="L234" s="209"/>
      <c r="M234" s="209"/>
      <c r="N234" s="209"/>
      <c r="O234" s="209"/>
      <c r="P234" s="209"/>
      <c r="Q234" s="209"/>
      <c r="R234" s="210"/>
      <c r="T234" s="98" t="s">
        <v>269</v>
      </c>
      <c r="U234" s="99"/>
    </row>
    <row r="235" spans="1:21" x14ac:dyDescent="0.35">
      <c r="A235" s="5">
        <v>4</v>
      </c>
      <c r="B235" s="208"/>
      <c r="C235" s="209"/>
      <c r="D235" s="209"/>
      <c r="E235" s="209"/>
      <c r="F235" s="209"/>
      <c r="G235" s="209"/>
      <c r="H235" s="209"/>
      <c r="I235" s="209"/>
      <c r="J235" s="209"/>
      <c r="K235" s="209"/>
      <c r="L235" s="209"/>
      <c r="M235" s="209"/>
      <c r="N235" s="209"/>
      <c r="O235" s="209"/>
      <c r="P235" s="209"/>
      <c r="Q235" s="209"/>
      <c r="R235" s="210"/>
      <c r="T235" s="98" t="s">
        <v>269</v>
      </c>
      <c r="U235" s="99"/>
    </row>
    <row r="236" spans="1:21" x14ac:dyDescent="0.35">
      <c r="A236" s="5">
        <v>5</v>
      </c>
      <c r="B236" s="208"/>
      <c r="C236" s="209"/>
      <c r="D236" s="209"/>
      <c r="E236" s="209"/>
      <c r="F236" s="209"/>
      <c r="G236" s="209"/>
      <c r="H236" s="209"/>
      <c r="I236" s="209"/>
      <c r="J236" s="209"/>
      <c r="K236" s="209"/>
      <c r="L236" s="209"/>
      <c r="M236" s="209"/>
      <c r="N236" s="209"/>
      <c r="O236" s="209"/>
      <c r="P236" s="209"/>
      <c r="Q236" s="209"/>
      <c r="R236" s="210"/>
      <c r="T236" s="98" t="s">
        <v>269</v>
      </c>
      <c r="U236" s="99"/>
    </row>
    <row r="237" spans="1:21" x14ac:dyDescent="0.35">
      <c r="A237" s="5">
        <v>6</v>
      </c>
      <c r="B237" s="208"/>
      <c r="C237" s="209"/>
      <c r="D237" s="209"/>
      <c r="E237" s="209"/>
      <c r="F237" s="209"/>
      <c r="G237" s="209"/>
      <c r="H237" s="209"/>
      <c r="I237" s="209"/>
      <c r="J237" s="209"/>
      <c r="K237" s="209"/>
      <c r="L237" s="209"/>
      <c r="M237" s="209"/>
      <c r="N237" s="209"/>
      <c r="O237" s="209"/>
      <c r="P237" s="209"/>
      <c r="Q237" s="209"/>
      <c r="R237" s="210"/>
      <c r="T237" s="98" t="s">
        <v>269</v>
      </c>
      <c r="U237" s="99"/>
    </row>
    <row r="239" spans="1:21" ht="25" customHeight="1" x14ac:dyDescent="0.35">
      <c r="A239" s="234" t="s">
        <v>178</v>
      </c>
      <c r="B239" s="235"/>
      <c r="C239" s="235"/>
      <c r="D239" s="235"/>
      <c r="E239" s="235"/>
      <c r="F239" s="235"/>
      <c r="G239" s="235"/>
      <c r="H239" s="235"/>
      <c r="I239" s="235"/>
      <c r="J239" s="235"/>
      <c r="K239" s="235"/>
      <c r="L239" s="235"/>
      <c r="M239" s="235"/>
      <c r="N239" s="235"/>
      <c r="O239" s="235"/>
      <c r="P239" s="235"/>
      <c r="Q239" s="235"/>
      <c r="R239" s="235"/>
    </row>
    <row r="240" spans="1:21" x14ac:dyDescent="0.35">
      <c r="A240" s="5">
        <v>1</v>
      </c>
      <c r="B240" s="208"/>
      <c r="C240" s="209"/>
      <c r="D240" s="209"/>
      <c r="E240" s="209"/>
      <c r="F240" s="209"/>
      <c r="G240" s="209"/>
      <c r="H240" s="209"/>
      <c r="I240" s="209"/>
      <c r="J240" s="209"/>
      <c r="K240" s="209"/>
      <c r="L240" s="209"/>
      <c r="M240" s="209"/>
      <c r="N240" s="209"/>
      <c r="O240" s="209"/>
      <c r="P240" s="209"/>
      <c r="Q240" s="209"/>
      <c r="R240" s="210"/>
      <c r="T240" s="98" t="s">
        <v>269</v>
      </c>
      <c r="U240" s="99"/>
    </row>
    <row r="241" spans="1:21" x14ac:dyDescent="0.35">
      <c r="A241" s="5">
        <v>2</v>
      </c>
      <c r="B241" s="208"/>
      <c r="C241" s="209"/>
      <c r="D241" s="209"/>
      <c r="E241" s="209"/>
      <c r="F241" s="209"/>
      <c r="G241" s="209"/>
      <c r="H241" s="209"/>
      <c r="I241" s="209"/>
      <c r="J241" s="209"/>
      <c r="K241" s="209"/>
      <c r="L241" s="209"/>
      <c r="M241" s="209"/>
      <c r="N241" s="209"/>
      <c r="O241" s="209"/>
      <c r="P241" s="209"/>
      <c r="Q241" s="209"/>
      <c r="R241" s="210"/>
      <c r="T241" s="98" t="s">
        <v>269</v>
      </c>
      <c r="U241" s="99"/>
    </row>
    <row r="242" spans="1:21" x14ac:dyDescent="0.35">
      <c r="A242" s="5">
        <v>3</v>
      </c>
      <c r="B242" s="208"/>
      <c r="C242" s="209"/>
      <c r="D242" s="209"/>
      <c r="E242" s="209"/>
      <c r="F242" s="209"/>
      <c r="G242" s="209"/>
      <c r="H242" s="209"/>
      <c r="I242" s="209"/>
      <c r="J242" s="209"/>
      <c r="K242" s="209"/>
      <c r="L242" s="209"/>
      <c r="M242" s="209"/>
      <c r="N242" s="209"/>
      <c r="O242" s="209"/>
      <c r="P242" s="209"/>
      <c r="Q242" s="209"/>
      <c r="R242" s="210"/>
      <c r="T242" s="98" t="s">
        <v>269</v>
      </c>
      <c r="U242" s="99"/>
    </row>
    <row r="243" spans="1:21" x14ac:dyDescent="0.35">
      <c r="A243" s="5">
        <v>4</v>
      </c>
      <c r="B243" s="208"/>
      <c r="C243" s="209"/>
      <c r="D243" s="209"/>
      <c r="E243" s="209"/>
      <c r="F243" s="209"/>
      <c r="G243" s="209"/>
      <c r="H243" s="209"/>
      <c r="I243" s="209"/>
      <c r="J243" s="209"/>
      <c r="K243" s="209"/>
      <c r="L243" s="209"/>
      <c r="M243" s="209"/>
      <c r="N243" s="209"/>
      <c r="O243" s="209"/>
      <c r="P243" s="209"/>
      <c r="Q243" s="209"/>
      <c r="R243" s="210"/>
      <c r="T243" s="98" t="s">
        <v>269</v>
      </c>
      <c r="U243" s="99"/>
    </row>
    <row r="244" spans="1:21" x14ac:dyDescent="0.35">
      <c r="A244" s="5">
        <v>5</v>
      </c>
      <c r="B244" s="208"/>
      <c r="C244" s="209"/>
      <c r="D244" s="209"/>
      <c r="E244" s="209"/>
      <c r="F244" s="209"/>
      <c r="G244" s="209"/>
      <c r="H244" s="209"/>
      <c r="I244" s="209"/>
      <c r="J244" s="209"/>
      <c r="K244" s="209"/>
      <c r="L244" s="209"/>
      <c r="M244" s="209"/>
      <c r="N244" s="209"/>
      <c r="O244" s="209"/>
      <c r="P244" s="209"/>
      <c r="Q244" s="209"/>
      <c r="R244" s="210"/>
      <c r="T244" s="98" t="s">
        <v>269</v>
      </c>
      <c r="U244" s="99"/>
    </row>
    <row r="245" spans="1:21" x14ac:dyDescent="0.35">
      <c r="A245" s="5">
        <v>6</v>
      </c>
      <c r="B245" s="208"/>
      <c r="C245" s="209"/>
      <c r="D245" s="209"/>
      <c r="E245" s="209"/>
      <c r="F245" s="209"/>
      <c r="G245" s="209"/>
      <c r="H245" s="209"/>
      <c r="I245" s="209"/>
      <c r="J245" s="209"/>
      <c r="K245" s="209"/>
      <c r="L245" s="209"/>
      <c r="M245" s="209"/>
      <c r="N245" s="209"/>
      <c r="O245" s="209"/>
      <c r="P245" s="209"/>
      <c r="Q245" s="209"/>
      <c r="R245" s="210"/>
      <c r="T245" s="98" t="s">
        <v>269</v>
      </c>
      <c r="U245" s="99"/>
    </row>
    <row r="246" spans="1:21" x14ac:dyDescent="0.35">
      <c r="A246" s="5">
        <v>7</v>
      </c>
      <c r="B246" s="208"/>
      <c r="C246" s="209"/>
      <c r="D246" s="209"/>
      <c r="E246" s="209"/>
      <c r="F246" s="209"/>
      <c r="G246" s="209"/>
      <c r="H246" s="209"/>
      <c r="I246" s="209"/>
      <c r="J246" s="209"/>
      <c r="K246" s="209"/>
      <c r="L246" s="209"/>
      <c r="M246" s="209"/>
      <c r="N246" s="209"/>
      <c r="O246" s="209"/>
      <c r="P246" s="209"/>
      <c r="Q246" s="209"/>
      <c r="R246" s="210"/>
      <c r="T246" s="98" t="s">
        <v>269</v>
      </c>
      <c r="U246" s="99"/>
    </row>
    <row r="247" spans="1:21" x14ac:dyDescent="0.35">
      <c r="A247" s="5">
        <v>8</v>
      </c>
      <c r="B247" s="208"/>
      <c r="C247" s="209"/>
      <c r="D247" s="209"/>
      <c r="E247" s="209"/>
      <c r="F247" s="209"/>
      <c r="G247" s="209"/>
      <c r="H247" s="209"/>
      <c r="I247" s="209"/>
      <c r="J247" s="209"/>
      <c r="K247" s="209"/>
      <c r="L247" s="209"/>
      <c r="M247" s="209"/>
      <c r="N247" s="209"/>
      <c r="O247" s="209"/>
      <c r="P247" s="209"/>
      <c r="Q247" s="209"/>
      <c r="R247" s="210"/>
      <c r="T247" s="98" t="s">
        <v>269</v>
      </c>
      <c r="U247" s="99"/>
    </row>
    <row r="248" spans="1:21" x14ac:dyDescent="0.35">
      <c r="A248" s="5">
        <v>9</v>
      </c>
      <c r="B248" s="208"/>
      <c r="C248" s="209"/>
      <c r="D248" s="209"/>
      <c r="E248" s="209"/>
      <c r="F248" s="209"/>
      <c r="G248" s="209"/>
      <c r="H248" s="209"/>
      <c r="I248" s="209"/>
      <c r="J248" s="209"/>
      <c r="K248" s="209"/>
      <c r="L248" s="209"/>
      <c r="M248" s="209"/>
      <c r="N248" s="209"/>
      <c r="O248" s="209"/>
      <c r="P248" s="209"/>
      <c r="Q248" s="209"/>
      <c r="R248" s="210"/>
      <c r="T248" s="98" t="s">
        <v>269</v>
      </c>
      <c r="U248" s="99"/>
    </row>
    <row r="250" spans="1:21" ht="25" customHeight="1" x14ac:dyDescent="0.35">
      <c r="A250" s="234" t="s">
        <v>179</v>
      </c>
      <c r="B250" s="235"/>
      <c r="C250" s="235"/>
      <c r="D250" s="235"/>
      <c r="E250" s="235"/>
      <c r="F250" s="235"/>
      <c r="G250" s="235"/>
      <c r="H250" s="235"/>
      <c r="I250" s="235"/>
      <c r="J250" s="235"/>
      <c r="K250" s="235"/>
      <c r="L250" s="235"/>
      <c r="M250" s="235"/>
      <c r="N250" s="235"/>
      <c r="O250" s="235"/>
      <c r="P250" s="235"/>
      <c r="Q250" s="235"/>
      <c r="R250" s="235"/>
    </row>
    <row r="251" spans="1:21" x14ac:dyDescent="0.35">
      <c r="A251" s="5">
        <v>1</v>
      </c>
      <c r="B251" s="208"/>
      <c r="C251" s="209"/>
      <c r="D251" s="209"/>
      <c r="E251" s="209"/>
      <c r="F251" s="209"/>
      <c r="G251" s="209"/>
      <c r="H251" s="209"/>
      <c r="I251" s="209"/>
      <c r="J251" s="209"/>
      <c r="K251" s="209"/>
      <c r="L251" s="209"/>
      <c r="M251" s="209"/>
      <c r="N251" s="209"/>
      <c r="O251" s="209"/>
      <c r="P251" s="209"/>
      <c r="Q251" s="209"/>
      <c r="R251" s="210"/>
      <c r="T251" s="98" t="s">
        <v>269</v>
      </c>
      <c r="U251" s="99"/>
    </row>
    <row r="252" spans="1:21" x14ac:dyDescent="0.35">
      <c r="A252" s="5">
        <v>2</v>
      </c>
      <c r="B252" s="208"/>
      <c r="C252" s="209"/>
      <c r="D252" s="209"/>
      <c r="E252" s="209"/>
      <c r="F252" s="209"/>
      <c r="G252" s="209"/>
      <c r="H252" s="209"/>
      <c r="I252" s="209"/>
      <c r="J252" s="209"/>
      <c r="K252" s="209"/>
      <c r="L252" s="209"/>
      <c r="M252" s="209"/>
      <c r="N252" s="209"/>
      <c r="O252" s="209"/>
      <c r="P252" s="209"/>
      <c r="Q252" s="209"/>
      <c r="R252" s="210"/>
      <c r="T252" s="98" t="s">
        <v>269</v>
      </c>
      <c r="U252" s="99"/>
    </row>
    <row r="253" spans="1:21" x14ac:dyDescent="0.35">
      <c r="A253" s="5">
        <v>3</v>
      </c>
      <c r="B253" s="208"/>
      <c r="C253" s="209"/>
      <c r="D253" s="209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  <c r="R253" s="210"/>
      <c r="T253" s="98" t="s">
        <v>269</v>
      </c>
      <c r="U253" s="99"/>
    </row>
    <row r="254" spans="1:21" x14ac:dyDescent="0.35">
      <c r="A254" s="5">
        <v>4</v>
      </c>
      <c r="B254" s="208"/>
      <c r="C254" s="209"/>
      <c r="D254" s="209"/>
      <c r="E254" s="209"/>
      <c r="F254" s="209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09"/>
      <c r="R254" s="210"/>
      <c r="T254" s="98" t="s">
        <v>269</v>
      </c>
      <c r="U254" s="99"/>
    </row>
    <row r="255" spans="1:21" x14ac:dyDescent="0.35">
      <c r="A255" s="5">
        <v>5</v>
      </c>
      <c r="B255" s="208"/>
      <c r="C255" s="209"/>
      <c r="D255" s="209"/>
      <c r="E255" s="209"/>
      <c r="F255" s="209"/>
      <c r="G255" s="209"/>
      <c r="H255" s="209"/>
      <c r="I255" s="209"/>
      <c r="J255" s="209"/>
      <c r="K255" s="209"/>
      <c r="L255" s="209"/>
      <c r="M255" s="209"/>
      <c r="N255" s="209"/>
      <c r="O255" s="209"/>
      <c r="P255" s="209"/>
      <c r="Q255" s="209"/>
      <c r="R255" s="210"/>
      <c r="T255" s="98" t="s">
        <v>269</v>
      </c>
      <c r="U255" s="99"/>
    </row>
    <row r="256" spans="1:21" x14ac:dyDescent="0.35">
      <c r="A256" s="5">
        <v>6</v>
      </c>
      <c r="B256" s="208"/>
      <c r="C256" s="209"/>
      <c r="D256" s="209"/>
      <c r="E256" s="209"/>
      <c r="F256" s="209"/>
      <c r="G256" s="209"/>
      <c r="H256" s="209"/>
      <c r="I256" s="209"/>
      <c r="J256" s="209"/>
      <c r="K256" s="209"/>
      <c r="L256" s="209"/>
      <c r="M256" s="209"/>
      <c r="N256" s="209"/>
      <c r="O256" s="209"/>
      <c r="P256" s="209"/>
      <c r="Q256" s="209"/>
      <c r="R256" s="210"/>
      <c r="T256" s="98" t="s">
        <v>269</v>
      </c>
      <c r="U256" s="99"/>
    </row>
    <row r="257" spans="1:21" x14ac:dyDescent="0.35">
      <c r="A257" s="5">
        <v>7</v>
      </c>
      <c r="B257" s="208"/>
      <c r="C257" s="209"/>
      <c r="D257" s="209"/>
      <c r="E257" s="209"/>
      <c r="F257" s="209"/>
      <c r="G257" s="209"/>
      <c r="H257" s="209"/>
      <c r="I257" s="209"/>
      <c r="J257" s="209"/>
      <c r="K257" s="209"/>
      <c r="L257" s="209"/>
      <c r="M257" s="209"/>
      <c r="N257" s="209"/>
      <c r="O257" s="209"/>
      <c r="P257" s="209"/>
      <c r="Q257" s="209"/>
      <c r="R257" s="210"/>
      <c r="T257" s="98" t="s">
        <v>269</v>
      </c>
      <c r="U257" s="99"/>
    </row>
    <row r="258" spans="1:21" x14ac:dyDescent="0.35">
      <c r="A258" s="5">
        <v>8</v>
      </c>
      <c r="B258" s="208"/>
      <c r="C258" s="209"/>
      <c r="D258" s="209"/>
      <c r="E258" s="209"/>
      <c r="F258" s="209"/>
      <c r="G258" s="209"/>
      <c r="H258" s="209"/>
      <c r="I258" s="209"/>
      <c r="J258" s="209"/>
      <c r="K258" s="209"/>
      <c r="L258" s="209"/>
      <c r="M258" s="209"/>
      <c r="N258" s="209"/>
      <c r="O258" s="209"/>
      <c r="P258" s="209"/>
      <c r="Q258" s="209"/>
      <c r="R258" s="210"/>
      <c r="T258" s="98" t="s">
        <v>269</v>
      </c>
      <c r="U258" s="99"/>
    </row>
    <row r="259" spans="1:21" x14ac:dyDescent="0.35">
      <c r="A259" s="5">
        <v>9</v>
      </c>
      <c r="B259" s="208"/>
      <c r="C259" s="209"/>
      <c r="D259" s="209"/>
      <c r="E259" s="209"/>
      <c r="F259" s="209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  <c r="R259" s="210"/>
      <c r="T259" s="98" t="s">
        <v>269</v>
      </c>
      <c r="U259" s="99"/>
    </row>
    <row r="261" spans="1:21" ht="25" customHeight="1" x14ac:dyDescent="0.35">
      <c r="A261" s="234" t="s">
        <v>180</v>
      </c>
      <c r="B261" s="235"/>
      <c r="C261" s="235"/>
      <c r="D261" s="235"/>
      <c r="E261" s="235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5"/>
    </row>
    <row r="262" spans="1:21" x14ac:dyDescent="0.35">
      <c r="A262" s="5">
        <v>1</v>
      </c>
      <c r="B262" s="208"/>
      <c r="C262" s="209"/>
      <c r="D262" s="209"/>
      <c r="E262" s="209"/>
      <c r="F262" s="209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  <c r="R262" s="210"/>
      <c r="T262" s="98" t="s">
        <v>269</v>
      </c>
      <c r="U262" s="99"/>
    </row>
    <row r="263" spans="1:21" x14ac:dyDescent="0.35">
      <c r="A263" s="5">
        <v>2</v>
      </c>
      <c r="B263" s="208"/>
      <c r="C263" s="209"/>
      <c r="D263" s="209"/>
      <c r="E263" s="209"/>
      <c r="F263" s="209"/>
      <c r="G263" s="209"/>
      <c r="H263" s="209"/>
      <c r="I263" s="209"/>
      <c r="J263" s="209"/>
      <c r="K263" s="209"/>
      <c r="L263" s="209"/>
      <c r="M263" s="209"/>
      <c r="N263" s="209"/>
      <c r="O263" s="209"/>
      <c r="P263" s="209"/>
      <c r="Q263" s="209"/>
      <c r="R263" s="210"/>
      <c r="T263" s="98" t="s">
        <v>269</v>
      </c>
      <c r="U263" s="99"/>
    </row>
    <row r="264" spans="1:21" x14ac:dyDescent="0.35">
      <c r="A264" s="5">
        <v>3</v>
      </c>
      <c r="B264" s="208"/>
      <c r="C264" s="209"/>
      <c r="D264" s="209"/>
      <c r="E264" s="209"/>
      <c r="F264" s="209"/>
      <c r="G264" s="209"/>
      <c r="H264" s="209"/>
      <c r="I264" s="209"/>
      <c r="J264" s="209"/>
      <c r="K264" s="209"/>
      <c r="L264" s="209"/>
      <c r="M264" s="209"/>
      <c r="N264" s="209"/>
      <c r="O264" s="209"/>
      <c r="P264" s="209"/>
      <c r="Q264" s="209"/>
      <c r="R264" s="210"/>
      <c r="T264" s="98" t="s">
        <v>269</v>
      </c>
      <c r="U264" s="99"/>
    </row>
    <row r="265" spans="1:21" x14ac:dyDescent="0.35">
      <c r="A265" s="5">
        <v>4</v>
      </c>
      <c r="B265" s="208"/>
      <c r="C265" s="209"/>
      <c r="D265" s="209"/>
      <c r="E265" s="209"/>
      <c r="F265" s="209"/>
      <c r="G265" s="209"/>
      <c r="H265" s="209"/>
      <c r="I265" s="209"/>
      <c r="J265" s="209"/>
      <c r="K265" s="209"/>
      <c r="L265" s="209"/>
      <c r="M265" s="209"/>
      <c r="N265" s="209"/>
      <c r="O265" s="209"/>
      <c r="P265" s="209"/>
      <c r="Q265" s="209"/>
      <c r="R265" s="210"/>
      <c r="T265" s="98" t="s">
        <v>269</v>
      </c>
      <c r="U265" s="99"/>
    </row>
    <row r="266" spans="1:21" x14ac:dyDescent="0.35">
      <c r="A266" s="5">
        <v>5</v>
      </c>
      <c r="B266" s="208"/>
      <c r="C266" s="209"/>
      <c r="D266" s="209"/>
      <c r="E266" s="209"/>
      <c r="F266" s="209"/>
      <c r="G266" s="209"/>
      <c r="H266" s="209"/>
      <c r="I266" s="209"/>
      <c r="J266" s="209"/>
      <c r="K266" s="209"/>
      <c r="L266" s="209"/>
      <c r="M266" s="209"/>
      <c r="N266" s="209"/>
      <c r="O266" s="209"/>
      <c r="P266" s="209"/>
      <c r="Q266" s="209"/>
      <c r="R266" s="210"/>
      <c r="T266" s="98" t="s">
        <v>269</v>
      </c>
      <c r="U266" s="99"/>
    </row>
    <row r="267" spans="1:21" x14ac:dyDescent="0.35">
      <c r="A267" s="5">
        <v>6</v>
      </c>
      <c r="B267" s="208"/>
      <c r="C267" s="209"/>
      <c r="D267" s="209"/>
      <c r="E267" s="209"/>
      <c r="F267" s="209"/>
      <c r="G267" s="209"/>
      <c r="H267" s="209"/>
      <c r="I267" s="209"/>
      <c r="J267" s="209"/>
      <c r="K267" s="209"/>
      <c r="L267" s="209"/>
      <c r="M267" s="209"/>
      <c r="N267" s="209"/>
      <c r="O267" s="209"/>
      <c r="P267" s="209"/>
      <c r="Q267" s="209"/>
      <c r="R267" s="210"/>
      <c r="T267" s="98" t="s">
        <v>269</v>
      </c>
      <c r="U267" s="99"/>
    </row>
    <row r="268" spans="1:21" x14ac:dyDescent="0.35">
      <c r="A268" s="5">
        <v>7</v>
      </c>
      <c r="B268" s="208"/>
      <c r="C268" s="209"/>
      <c r="D268" s="209"/>
      <c r="E268" s="209"/>
      <c r="F268" s="209"/>
      <c r="G268" s="209"/>
      <c r="H268" s="209"/>
      <c r="I268" s="209"/>
      <c r="J268" s="209"/>
      <c r="K268" s="209"/>
      <c r="L268" s="209"/>
      <c r="M268" s="209"/>
      <c r="N268" s="209"/>
      <c r="O268" s="209"/>
      <c r="P268" s="209"/>
      <c r="Q268" s="209"/>
      <c r="R268" s="210"/>
      <c r="T268" s="98" t="s">
        <v>269</v>
      </c>
      <c r="U268" s="99"/>
    </row>
    <row r="269" spans="1:21" x14ac:dyDescent="0.35">
      <c r="A269" s="5">
        <v>8</v>
      </c>
      <c r="B269" s="208"/>
      <c r="C269" s="209"/>
      <c r="D269" s="209"/>
      <c r="E269" s="209"/>
      <c r="F269" s="209"/>
      <c r="G269" s="209"/>
      <c r="H269" s="209"/>
      <c r="I269" s="209"/>
      <c r="J269" s="209"/>
      <c r="K269" s="209"/>
      <c r="L269" s="209"/>
      <c r="M269" s="209"/>
      <c r="N269" s="209"/>
      <c r="O269" s="209"/>
      <c r="P269" s="209"/>
      <c r="Q269" s="209"/>
      <c r="R269" s="210"/>
      <c r="T269" s="98" t="s">
        <v>269</v>
      </c>
      <c r="U269" s="99"/>
    </row>
    <row r="270" spans="1:21" x14ac:dyDescent="0.35">
      <c r="A270" s="5">
        <v>9</v>
      </c>
      <c r="B270" s="208"/>
      <c r="C270" s="209"/>
      <c r="D270" s="209"/>
      <c r="E270" s="209"/>
      <c r="F270" s="209"/>
      <c r="G270" s="209"/>
      <c r="H270" s="209"/>
      <c r="I270" s="209"/>
      <c r="J270" s="209"/>
      <c r="K270" s="209"/>
      <c r="L270" s="209"/>
      <c r="M270" s="209"/>
      <c r="N270" s="209"/>
      <c r="O270" s="209"/>
      <c r="P270" s="209"/>
      <c r="Q270" s="209"/>
      <c r="R270" s="210"/>
      <c r="T270" s="98" t="s">
        <v>269</v>
      </c>
      <c r="U270" s="99"/>
    </row>
    <row r="271" spans="1:21" x14ac:dyDescent="0.35">
      <c r="A271" s="5">
        <v>10</v>
      </c>
      <c r="B271" s="208"/>
      <c r="C271" s="209"/>
      <c r="D271" s="209"/>
      <c r="E271" s="209"/>
      <c r="F271" s="209"/>
      <c r="G271" s="209"/>
      <c r="H271" s="209"/>
      <c r="I271" s="209"/>
      <c r="J271" s="209"/>
      <c r="K271" s="209"/>
      <c r="L271" s="209"/>
      <c r="M271" s="209"/>
      <c r="N271" s="209"/>
      <c r="O271" s="209"/>
      <c r="P271" s="209"/>
      <c r="Q271" s="209"/>
      <c r="R271" s="210"/>
      <c r="T271" s="98" t="s">
        <v>269</v>
      </c>
      <c r="U271" s="99"/>
    </row>
    <row r="272" spans="1:21" x14ac:dyDescent="0.35">
      <c r="A272" s="5">
        <v>11</v>
      </c>
      <c r="B272" s="208"/>
      <c r="C272" s="209"/>
      <c r="D272" s="209"/>
      <c r="E272" s="209"/>
      <c r="F272" s="209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  <c r="R272" s="210"/>
      <c r="T272" s="98" t="s">
        <v>269</v>
      </c>
      <c r="U272" s="99"/>
    </row>
    <row r="273" spans="1:21" x14ac:dyDescent="0.35">
      <c r="A273" s="5">
        <v>12</v>
      </c>
      <c r="B273" s="208"/>
      <c r="C273" s="209"/>
      <c r="D273" s="209"/>
      <c r="E273" s="209"/>
      <c r="F273" s="209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  <c r="R273" s="210"/>
      <c r="T273" s="98" t="s">
        <v>269</v>
      </c>
      <c r="U273" s="99"/>
    </row>
    <row r="275" spans="1:21" x14ac:dyDescent="0.35">
      <c r="A275" t="s">
        <v>166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7" spans="1:21" ht="25" customHeight="1" x14ac:dyDescent="0.35">
      <c r="A277" s="234" t="s">
        <v>246</v>
      </c>
      <c r="B277" s="235"/>
      <c r="C277" s="235"/>
      <c r="D277" s="235"/>
      <c r="E277" s="235"/>
      <c r="F277" s="235"/>
      <c r="G277" s="235"/>
      <c r="H277" s="235"/>
      <c r="I277" s="235"/>
      <c r="J277" s="235"/>
      <c r="K277" s="235"/>
      <c r="L277" s="235"/>
      <c r="M277" s="235"/>
      <c r="N277" s="235"/>
      <c r="O277" s="235"/>
      <c r="P277" s="235"/>
      <c r="Q277" s="235"/>
      <c r="R277" s="235"/>
    </row>
    <row r="278" spans="1:21" x14ac:dyDescent="0.35">
      <c r="A278" s="5">
        <v>1</v>
      </c>
      <c r="B278" s="208"/>
      <c r="C278" s="209"/>
      <c r="D278" s="209"/>
      <c r="E278" s="209"/>
      <c r="F278" s="209"/>
      <c r="G278" s="209"/>
      <c r="H278" s="209"/>
      <c r="I278" s="209"/>
      <c r="J278" s="209"/>
      <c r="K278" s="209"/>
      <c r="L278" s="209"/>
      <c r="M278" s="209"/>
      <c r="N278" s="209"/>
      <c r="O278" s="209"/>
      <c r="P278" s="209"/>
      <c r="Q278" s="209"/>
      <c r="R278" s="210"/>
      <c r="T278" s="98" t="s">
        <v>269</v>
      </c>
      <c r="U278" s="99"/>
    </row>
    <row r="279" spans="1:21" x14ac:dyDescent="0.35">
      <c r="A279" s="5">
        <v>2</v>
      </c>
      <c r="B279" s="208"/>
      <c r="C279" s="209"/>
      <c r="D279" s="209"/>
      <c r="E279" s="209"/>
      <c r="F279" s="209"/>
      <c r="G279" s="209"/>
      <c r="H279" s="209"/>
      <c r="I279" s="209"/>
      <c r="J279" s="209"/>
      <c r="K279" s="209"/>
      <c r="L279" s="209"/>
      <c r="M279" s="209"/>
      <c r="N279" s="209"/>
      <c r="O279" s="209"/>
      <c r="P279" s="209"/>
      <c r="Q279" s="209"/>
      <c r="R279" s="210"/>
      <c r="T279" s="98" t="s">
        <v>269</v>
      </c>
      <c r="U279" s="99"/>
    </row>
    <row r="281" spans="1:21" ht="25" customHeight="1" x14ac:dyDescent="0.35">
      <c r="A281" s="234" t="s">
        <v>247</v>
      </c>
      <c r="B281" s="235"/>
      <c r="C281" s="235"/>
      <c r="D281" s="235"/>
      <c r="E281" s="235"/>
      <c r="F281" s="235"/>
      <c r="G281" s="235"/>
      <c r="H281" s="235"/>
      <c r="I281" s="235"/>
      <c r="J281" s="235"/>
      <c r="K281" s="235"/>
      <c r="L281" s="235"/>
      <c r="M281" s="235"/>
      <c r="N281" s="235"/>
      <c r="O281" s="235"/>
      <c r="P281" s="235"/>
      <c r="Q281" s="235"/>
      <c r="R281" s="235"/>
    </row>
    <row r="282" spans="1:21" x14ac:dyDescent="0.35">
      <c r="A282" s="5">
        <v>1</v>
      </c>
      <c r="B282" s="208"/>
      <c r="C282" s="209"/>
      <c r="D282" s="209"/>
      <c r="E282" s="209"/>
      <c r="F282" s="209"/>
      <c r="G282" s="209"/>
      <c r="H282" s="209"/>
      <c r="I282" s="209"/>
      <c r="J282" s="209"/>
      <c r="K282" s="209"/>
      <c r="L282" s="209"/>
      <c r="M282" s="209"/>
      <c r="N282" s="209"/>
      <c r="O282" s="209"/>
      <c r="P282" s="209"/>
      <c r="Q282" s="209"/>
      <c r="R282" s="210"/>
      <c r="T282" s="98" t="s">
        <v>269</v>
      </c>
      <c r="U282" s="99"/>
    </row>
    <row r="283" spans="1:21" x14ac:dyDescent="0.35">
      <c r="A283" s="5">
        <v>2</v>
      </c>
      <c r="B283" s="208"/>
      <c r="C283" s="209"/>
      <c r="D283" s="209"/>
      <c r="E283" s="209"/>
      <c r="F283" s="209"/>
      <c r="G283" s="209"/>
      <c r="H283" s="209"/>
      <c r="I283" s="209"/>
      <c r="J283" s="209"/>
      <c r="K283" s="209"/>
      <c r="L283" s="209"/>
      <c r="M283" s="209"/>
      <c r="N283" s="209"/>
      <c r="O283" s="209"/>
      <c r="P283" s="209"/>
      <c r="Q283" s="209"/>
      <c r="R283" s="210"/>
      <c r="T283" s="98" t="s">
        <v>269</v>
      </c>
      <c r="U283" s="99"/>
    </row>
    <row r="284" spans="1:21" x14ac:dyDescent="0.35">
      <c r="A284" s="5">
        <v>3</v>
      </c>
      <c r="B284" s="208"/>
      <c r="C284" s="209"/>
      <c r="D284" s="209"/>
      <c r="E284" s="209"/>
      <c r="F284" s="209"/>
      <c r="G284" s="209"/>
      <c r="H284" s="209"/>
      <c r="I284" s="209"/>
      <c r="J284" s="209"/>
      <c r="K284" s="209"/>
      <c r="L284" s="209"/>
      <c r="M284" s="209"/>
      <c r="N284" s="209"/>
      <c r="O284" s="209"/>
      <c r="P284" s="209"/>
      <c r="Q284" s="209"/>
      <c r="R284" s="210"/>
      <c r="T284" s="98" t="s">
        <v>269</v>
      </c>
      <c r="U284" s="99"/>
    </row>
    <row r="286" spans="1:21" ht="25" customHeight="1" x14ac:dyDescent="0.35">
      <c r="A286" s="234" t="s">
        <v>248</v>
      </c>
      <c r="B286" s="235"/>
      <c r="C286" s="235"/>
      <c r="D286" s="235"/>
      <c r="E286" s="235"/>
      <c r="F286" s="235"/>
      <c r="G286" s="235"/>
      <c r="H286" s="235"/>
      <c r="I286" s="235"/>
      <c r="J286" s="235"/>
      <c r="K286" s="235"/>
      <c r="L286" s="235"/>
      <c r="M286" s="235"/>
      <c r="N286" s="235"/>
      <c r="O286" s="235"/>
      <c r="P286" s="235"/>
      <c r="Q286" s="235"/>
      <c r="R286" s="235"/>
    </row>
    <row r="287" spans="1:21" x14ac:dyDescent="0.35">
      <c r="A287" s="5">
        <v>1</v>
      </c>
      <c r="B287" s="208"/>
      <c r="C287" s="209"/>
      <c r="D287" s="209"/>
      <c r="E287" s="209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10"/>
      <c r="T287" s="98" t="s">
        <v>269</v>
      </c>
      <c r="U287" s="99"/>
    </row>
    <row r="288" spans="1:21" x14ac:dyDescent="0.35">
      <c r="A288" s="5">
        <v>2</v>
      </c>
      <c r="B288" s="208"/>
      <c r="C288" s="209"/>
      <c r="D288" s="209"/>
      <c r="E288" s="209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10"/>
      <c r="T288" s="98" t="s">
        <v>269</v>
      </c>
      <c r="U288" s="99"/>
    </row>
    <row r="289" spans="1:21" x14ac:dyDescent="0.35">
      <c r="A289" s="5">
        <v>3</v>
      </c>
      <c r="B289" s="208"/>
      <c r="C289" s="209"/>
      <c r="D289" s="209"/>
      <c r="E289" s="209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10"/>
      <c r="T289" s="98" t="s">
        <v>269</v>
      </c>
      <c r="U289" s="99"/>
    </row>
    <row r="291" spans="1:21" ht="25" customHeight="1" x14ac:dyDescent="0.35">
      <c r="A291" s="234" t="s">
        <v>249</v>
      </c>
      <c r="B291" s="235"/>
      <c r="C291" s="235"/>
      <c r="D291" s="235"/>
      <c r="E291" s="235"/>
      <c r="F291" s="235"/>
      <c r="G291" s="235"/>
      <c r="H291" s="235"/>
      <c r="I291" s="235"/>
      <c r="J291" s="235"/>
      <c r="K291" s="235"/>
      <c r="L291" s="235"/>
      <c r="M291" s="235"/>
      <c r="N291" s="235"/>
      <c r="O291" s="235"/>
      <c r="P291" s="235"/>
      <c r="Q291" s="235"/>
      <c r="R291" s="235"/>
    </row>
    <row r="292" spans="1:21" x14ac:dyDescent="0.35">
      <c r="A292" s="5">
        <v>1</v>
      </c>
      <c r="B292" s="208"/>
      <c r="C292" s="209"/>
      <c r="D292" s="209"/>
      <c r="E292" s="209"/>
      <c r="F292" s="209"/>
      <c r="G292" s="209"/>
      <c r="H292" s="209"/>
      <c r="I292" s="209"/>
      <c r="J292" s="209"/>
      <c r="K292" s="209"/>
      <c r="L292" s="209"/>
      <c r="M292" s="209"/>
      <c r="N292" s="209"/>
      <c r="O292" s="209"/>
      <c r="P292" s="209"/>
      <c r="Q292" s="209"/>
      <c r="R292" s="210"/>
      <c r="T292" s="98" t="s">
        <v>269</v>
      </c>
      <c r="U292" s="99"/>
    </row>
    <row r="293" spans="1:21" x14ac:dyDescent="0.35">
      <c r="A293" s="5">
        <v>2</v>
      </c>
      <c r="B293" s="208"/>
      <c r="C293" s="209"/>
      <c r="D293" s="209"/>
      <c r="E293" s="209"/>
      <c r="F293" s="209"/>
      <c r="G293" s="209"/>
      <c r="H293" s="209"/>
      <c r="I293" s="209"/>
      <c r="J293" s="209"/>
      <c r="K293" s="209"/>
      <c r="L293" s="209"/>
      <c r="M293" s="209"/>
      <c r="N293" s="209"/>
      <c r="O293" s="209"/>
      <c r="P293" s="209"/>
      <c r="Q293" s="209"/>
      <c r="R293" s="210"/>
      <c r="T293" s="98" t="s">
        <v>269</v>
      </c>
      <c r="U293" s="99"/>
    </row>
    <row r="294" spans="1:21" x14ac:dyDescent="0.35">
      <c r="A294" s="5">
        <v>3</v>
      </c>
      <c r="B294" s="208"/>
      <c r="C294" s="209"/>
      <c r="D294" s="209"/>
      <c r="E294" s="209"/>
      <c r="F294" s="209"/>
      <c r="G294" s="209"/>
      <c r="H294" s="209"/>
      <c r="I294" s="209"/>
      <c r="J294" s="209"/>
      <c r="K294" s="209"/>
      <c r="L294" s="209"/>
      <c r="M294" s="209"/>
      <c r="N294" s="209"/>
      <c r="O294" s="209"/>
      <c r="P294" s="209"/>
      <c r="Q294" s="209"/>
      <c r="R294" s="210"/>
      <c r="T294" s="98" t="s">
        <v>269</v>
      </c>
      <c r="U294" s="99"/>
    </row>
    <row r="296" spans="1:21" ht="25" customHeight="1" x14ac:dyDescent="0.35">
      <c r="A296" s="234" t="s">
        <v>250</v>
      </c>
      <c r="B296" s="235"/>
      <c r="C296" s="235"/>
      <c r="D296" s="235"/>
      <c r="E296" s="235"/>
      <c r="F296" s="235"/>
      <c r="G296" s="235"/>
      <c r="H296" s="235"/>
      <c r="I296" s="235"/>
      <c r="J296" s="235"/>
      <c r="K296" s="235"/>
      <c r="L296" s="235"/>
      <c r="M296" s="235"/>
      <c r="N296" s="235"/>
      <c r="O296" s="235"/>
      <c r="P296" s="235"/>
      <c r="Q296" s="235"/>
      <c r="R296" s="235"/>
    </row>
    <row r="297" spans="1:21" x14ac:dyDescent="0.35">
      <c r="A297" s="5">
        <v>1</v>
      </c>
      <c r="B297" s="208"/>
      <c r="C297" s="209"/>
      <c r="D297" s="209"/>
      <c r="E297" s="209"/>
      <c r="F297" s="209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  <c r="R297" s="210"/>
      <c r="T297" s="98" t="s">
        <v>269</v>
      </c>
      <c r="U297" s="99"/>
    </row>
    <row r="298" spans="1:21" x14ac:dyDescent="0.35">
      <c r="A298" s="5">
        <v>2</v>
      </c>
      <c r="B298" s="208"/>
      <c r="C298" s="209"/>
      <c r="D298" s="209"/>
      <c r="E298" s="209"/>
      <c r="F298" s="209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  <c r="R298" s="210"/>
      <c r="T298" s="98" t="s">
        <v>269</v>
      </c>
      <c r="U298" s="99"/>
    </row>
    <row r="299" spans="1:21" x14ac:dyDescent="0.35">
      <c r="A299" s="5">
        <v>3</v>
      </c>
      <c r="B299" s="208"/>
      <c r="C299" s="209"/>
      <c r="D299" s="209"/>
      <c r="E299" s="209"/>
      <c r="F299" s="209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  <c r="R299" s="210"/>
      <c r="T299" s="98" t="s">
        <v>269</v>
      </c>
      <c r="U299" s="99"/>
    </row>
    <row r="300" spans="1:21" x14ac:dyDescent="0.35">
      <c r="A300" s="5">
        <v>4</v>
      </c>
      <c r="B300" s="208"/>
      <c r="C300" s="209"/>
      <c r="D300" s="209"/>
      <c r="E300" s="209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10"/>
      <c r="T300" s="98" t="s">
        <v>269</v>
      </c>
      <c r="U300" s="99"/>
    </row>
    <row r="301" spans="1:21" x14ac:dyDescent="0.35">
      <c r="A301" s="5">
        <v>5</v>
      </c>
      <c r="B301" s="208"/>
      <c r="C301" s="209"/>
      <c r="D301" s="209"/>
      <c r="E301" s="209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10"/>
      <c r="T301" s="98" t="s">
        <v>269</v>
      </c>
      <c r="U301" s="99"/>
    </row>
    <row r="302" spans="1:21" x14ac:dyDescent="0.35">
      <c r="A302" s="5">
        <v>6</v>
      </c>
      <c r="B302" s="208"/>
      <c r="C302" s="209"/>
      <c r="D302" s="209"/>
      <c r="E302" s="209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10"/>
      <c r="T302" s="98" t="s">
        <v>269</v>
      </c>
      <c r="U302" s="99"/>
    </row>
    <row r="304" spans="1:21" ht="25" customHeight="1" x14ac:dyDescent="0.35">
      <c r="A304" s="234" t="s">
        <v>251</v>
      </c>
      <c r="B304" s="235"/>
      <c r="C304" s="235"/>
      <c r="D304" s="235"/>
      <c r="E304" s="235"/>
      <c r="F304" s="235"/>
      <c r="G304" s="235"/>
      <c r="H304" s="235"/>
      <c r="I304" s="235"/>
      <c r="J304" s="235"/>
      <c r="K304" s="235"/>
      <c r="L304" s="235"/>
      <c r="M304" s="235"/>
      <c r="N304" s="235"/>
      <c r="O304" s="235"/>
      <c r="P304" s="235"/>
      <c r="Q304" s="235"/>
      <c r="R304" s="235"/>
    </row>
    <row r="305" spans="1:21" x14ac:dyDescent="0.35">
      <c r="A305" s="5">
        <v>1</v>
      </c>
      <c r="B305" s="208"/>
      <c r="C305" s="209"/>
      <c r="D305" s="209"/>
      <c r="E305" s="209"/>
      <c r="F305" s="209"/>
      <c r="G305" s="209"/>
      <c r="H305" s="209"/>
      <c r="I305" s="209"/>
      <c r="J305" s="209"/>
      <c r="K305" s="209"/>
      <c r="L305" s="209"/>
      <c r="M305" s="209"/>
      <c r="N305" s="209"/>
      <c r="O305" s="209"/>
      <c r="P305" s="209"/>
      <c r="Q305" s="209"/>
      <c r="R305" s="210"/>
      <c r="T305" s="98" t="s">
        <v>269</v>
      </c>
      <c r="U305" s="99"/>
    </row>
    <row r="306" spans="1:21" x14ac:dyDescent="0.35">
      <c r="A306" s="5">
        <v>2</v>
      </c>
      <c r="B306" s="208"/>
      <c r="C306" s="209"/>
      <c r="D306" s="209"/>
      <c r="E306" s="209"/>
      <c r="F306" s="209"/>
      <c r="G306" s="209"/>
      <c r="H306" s="209"/>
      <c r="I306" s="209"/>
      <c r="J306" s="209"/>
      <c r="K306" s="209"/>
      <c r="L306" s="209"/>
      <c r="M306" s="209"/>
      <c r="N306" s="209"/>
      <c r="O306" s="209"/>
      <c r="P306" s="209"/>
      <c r="Q306" s="209"/>
      <c r="R306" s="210"/>
      <c r="T306" s="98" t="s">
        <v>269</v>
      </c>
      <c r="U306" s="99"/>
    </row>
    <row r="307" spans="1:21" x14ac:dyDescent="0.35">
      <c r="A307" s="5">
        <v>3</v>
      </c>
      <c r="B307" s="138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40"/>
      <c r="T307" s="98" t="s">
        <v>269</v>
      </c>
      <c r="U307" s="99"/>
    </row>
    <row r="308" spans="1:21" x14ac:dyDescent="0.35">
      <c r="A308" s="5">
        <v>4</v>
      </c>
      <c r="B308" s="138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40"/>
      <c r="T308" s="98" t="s">
        <v>269</v>
      </c>
      <c r="U308" s="99"/>
    </row>
    <row r="309" spans="1:21" x14ac:dyDescent="0.35">
      <c r="A309" s="5">
        <v>5</v>
      </c>
      <c r="B309" s="208"/>
      <c r="C309" s="209"/>
      <c r="D309" s="209"/>
      <c r="E309" s="209"/>
      <c r="F309" s="209"/>
      <c r="G309" s="209"/>
      <c r="H309" s="209"/>
      <c r="I309" s="209"/>
      <c r="J309" s="209"/>
      <c r="K309" s="209"/>
      <c r="L309" s="209"/>
      <c r="M309" s="209"/>
      <c r="N309" s="209"/>
      <c r="O309" s="209"/>
      <c r="P309" s="209"/>
      <c r="Q309" s="209"/>
      <c r="R309" s="210"/>
      <c r="T309" s="98" t="s">
        <v>269</v>
      </c>
      <c r="U309" s="99"/>
    </row>
    <row r="310" spans="1:21" x14ac:dyDescent="0.35">
      <c r="A310" s="5">
        <v>6</v>
      </c>
      <c r="B310" s="208"/>
      <c r="C310" s="209"/>
      <c r="D310" s="209"/>
      <c r="E310" s="209"/>
      <c r="F310" s="209"/>
      <c r="G310" s="209"/>
      <c r="H310" s="209"/>
      <c r="I310" s="209"/>
      <c r="J310" s="209"/>
      <c r="K310" s="209"/>
      <c r="L310" s="209"/>
      <c r="M310" s="209"/>
      <c r="N310" s="209"/>
      <c r="O310" s="209"/>
      <c r="P310" s="209"/>
      <c r="Q310" s="209"/>
      <c r="R310" s="210"/>
      <c r="T310" s="98" t="s">
        <v>269</v>
      </c>
      <c r="U310" s="99"/>
    </row>
    <row r="312" spans="1:21" ht="25" customHeight="1" x14ac:dyDescent="0.35">
      <c r="A312" s="234" t="s">
        <v>252</v>
      </c>
      <c r="B312" s="235"/>
      <c r="C312" s="235"/>
      <c r="D312" s="235"/>
      <c r="E312" s="235"/>
      <c r="F312" s="235"/>
      <c r="G312" s="235"/>
      <c r="H312" s="235"/>
      <c r="I312" s="235"/>
      <c r="J312" s="235"/>
      <c r="K312" s="235"/>
      <c r="L312" s="235"/>
      <c r="M312" s="235"/>
      <c r="N312" s="235"/>
      <c r="O312" s="235"/>
      <c r="P312" s="235"/>
      <c r="Q312" s="235"/>
      <c r="R312" s="235"/>
    </row>
    <row r="313" spans="1:21" x14ac:dyDescent="0.35">
      <c r="A313" s="5">
        <v>1</v>
      </c>
      <c r="B313" s="208"/>
      <c r="C313" s="209"/>
      <c r="D313" s="209"/>
      <c r="E313" s="209"/>
      <c r="F313" s="209"/>
      <c r="G313" s="209"/>
      <c r="H313" s="209"/>
      <c r="I313" s="209"/>
      <c r="J313" s="209"/>
      <c r="K313" s="209"/>
      <c r="L313" s="209"/>
      <c r="M313" s="209"/>
      <c r="N313" s="209"/>
      <c r="O313" s="209"/>
      <c r="P313" s="209"/>
      <c r="Q313" s="209"/>
      <c r="R313" s="210"/>
      <c r="T313" s="98" t="s">
        <v>269</v>
      </c>
      <c r="U313" s="99"/>
    </row>
    <row r="314" spans="1:21" x14ac:dyDescent="0.35">
      <c r="A314" s="5">
        <v>2</v>
      </c>
      <c r="B314" s="208"/>
      <c r="C314" s="209"/>
      <c r="D314" s="209"/>
      <c r="E314" s="209"/>
      <c r="F314" s="209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209"/>
      <c r="R314" s="210"/>
      <c r="T314" s="98" t="s">
        <v>269</v>
      </c>
      <c r="U314" s="99"/>
    </row>
    <row r="315" spans="1:21" x14ac:dyDescent="0.35">
      <c r="A315" s="5">
        <v>3</v>
      </c>
      <c r="B315" s="138"/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40"/>
      <c r="T315" s="98" t="s">
        <v>269</v>
      </c>
      <c r="U315" s="99"/>
    </row>
    <row r="316" spans="1:21" x14ac:dyDescent="0.35">
      <c r="A316" s="5">
        <v>4</v>
      </c>
      <c r="B316" s="138"/>
      <c r="C316" s="139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40"/>
      <c r="T316" s="98" t="s">
        <v>269</v>
      </c>
      <c r="U316" s="99"/>
    </row>
    <row r="317" spans="1:21" x14ac:dyDescent="0.35">
      <c r="A317" s="5">
        <v>5</v>
      </c>
      <c r="B317" s="208"/>
      <c r="C317" s="209"/>
      <c r="D317" s="209"/>
      <c r="E317" s="209"/>
      <c r="F317" s="209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10"/>
      <c r="T317" s="98" t="s">
        <v>269</v>
      </c>
      <c r="U317" s="99"/>
    </row>
    <row r="318" spans="1:21" x14ac:dyDescent="0.35">
      <c r="A318" s="5">
        <v>6</v>
      </c>
      <c r="B318" s="208"/>
      <c r="C318" s="209"/>
      <c r="D318" s="209"/>
      <c r="E318" s="209"/>
      <c r="F318" s="209"/>
      <c r="G318" s="209"/>
      <c r="H318" s="209"/>
      <c r="I318" s="209"/>
      <c r="J318" s="209"/>
      <c r="K318" s="209"/>
      <c r="L318" s="209"/>
      <c r="M318" s="209"/>
      <c r="N318" s="209"/>
      <c r="O318" s="209"/>
      <c r="P318" s="209"/>
      <c r="Q318" s="209"/>
      <c r="R318" s="210"/>
      <c r="T318" s="98" t="s">
        <v>269</v>
      </c>
      <c r="U318" s="99"/>
    </row>
    <row r="320" spans="1:21" ht="25" customHeight="1" x14ac:dyDescent="0.35">
      <c r="A320" s="234" t="s">
        <v>253</v>
      </c>
      <c r="B320" s="235"/>
      <c r="C320" s="235"/>
      <c r="D320" s="235"/>
      <c r="E320" s="235"/>
      <c r="F320" s="235"/>
      <c r="G320" s="235"/>
      <c r="H320" s="235"/>
      <c r="I320" s="235"/>
      <c r="J320" s="235"/>
      <c r="K320" s="235"/>
      <c r="L320" s="235"/>
      <c r="M320" s="235"/>
      <c r="N320" s="235"/>
      <c r="O320" s="235"/>
      <c r="P320" s="235"/>
      <c r="Q320" s="235"/>
      <c r="R320" s="235"/>
    </row>
    <row r="321" spans="1:21" x14ac:dyDescent="0.35">
      <c r="A321" s="5">
        <v>1</v>
      </c>
      <c r="B321" s="208"/>
      <c r="C321" s="209"/>
      <c r="D321" s="209"/>
      <c r="E321" s="209"/>
      <c r="F321" s="209"/>
      <c r="G321" s="209"/>
      <c r="H321" s="209"/>
      <c r="I321" s="209"/>
      <c r="J321" s="209"/>
      <c r="K321" s="209"/>
      <c r="L321" s="209"/>
      <c r="M321" s="209"/>
      <c r="N321" s="209"/>
      <c r="O321" s="209"/>
      <c r="P321" s="209"/>
      <c r="Q321" s="209"/>
      <c r="R321" s="210"/>
      <c r="T321" s="98" t="s">
        <v>269</v>
      </c>
      <c r="U321" s="99"/>
    </row>
    <row r="322" spans="1:21" x14ac:dyDescent="0.35">
      <c r="A322" s="5">
        <v>2</v>
      </c>
      <c r="B322" s="208"/>
      <c r="C322" s="209"/>
      <c r="D322" s="209"/>
      <c r="E322" s="209"/>
      <c r="F322" s="209"/>
      <c r="G322" s="209"/>
      <c r="H322" s="209"/>
      <c r="I322" s="209"/>
      <c r="J322" s="209"/>
      <c r="K322" s="209"/>
      <c r="L322" s="209"/>
      <c r="M322" s="209"/>
      <c r="N322" s="209"/>
      <c r="O322" s="209"/>
      <c r="P322" s="209"/>
      <c r="Q322" s="209"/>
      <c r="R322" s="210"/>
      <c r="T322" s="98" t="s">
        <v>269</v>
      </c>
      <c r="U322" s="99"/>
    </row>
    <row r="323" spans="1:21" x14ac:dyDescent="0.35">
      <c r="A323" s="5">
        <v>3</v>
      </c>
      <c r="B323" s="138"/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40"/>
      <c r="T323" s="98" t="s">
        <v>269</v>
      </c>
      <c r="U323" s="99"/>
    </row>
    <row r="324" spans="1:21" x14ac:dyDescent="0.35">
      <c r="A324" s="5">
        <v>4</v>
      </c>
      <c r="B324" s="138"/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40"/>
      <c r="T324" s="98" t="s">
        <v>269</v>
      </c>
      <c r="U324" s="99"/>
    </row>
    <row r="325" spans="1:21" x14ac:dyDescent="0.35">
      <c r="A325" s="5">
        <v>5</v>
      </c>
      <c r="B325" s="208"/>
      <c r="C325" s="209"/>
      <c r="D325" s="209"/>
      <c r="E325" s="209"/>
      <c r="F325" s="209"/>
      <c r="G325" s="209"/>
      <c r="H325" s="209"/>
      <c r="I325" s="209"/>
      <c r="J325" s="209"/>
      <c r="K325" s="209"/>
      <c r="L325" s="209"/>
      <c r="M325" s="209"/>
      <c r="N325" s="209"/>
      <c r="O325" s="209"/>
      <c r="P325" s="209"/>
      <c r="Q325" s="209"/>
      <c r="R325" s="210"/>
      <c r="T325" s="98" t="s">
        <v>269</v>
      </c>
      <c r="U325" s="99"/>
    </row>
    <row r="326" spans="1:21" x14ac:dyDescent="0.35">
      <c r="A326" s="5">
        <v>6</v>
      </c>
      <c r="B326" s="208"/>
      <c r="C326" s="209"/>
      <c r="D326" s="209"/>
      <c r="E326" s="209"/>
      <c r="F326" s="209"/>
      <c r="G326" s="209"/>
      <c r="H326" s="209"/>
      <c r="I326" s="209"/>
      <c r="J326" s="209"/>
      <c r="K326" s="209"/>
      <c r="L326" s="209"/>
      <c r="M326" s="209"/>
      <c r="N326" s="209"/>
      <c r="O326" s="209"/>
      <c r="P326" s="209"/>
      <c r="Q326" s="209"/>
      <c r="R326" s="210"/>
      <c r="T326" s="98" t="s">
        <v>269</v>
      </c>
      <c r="U326" s="99"/>
    </row>
    <row r="327" spans="1:21" x14ac:dyDescent="0.3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21" x14ac:dyDescent="0.35">
      <c r="A328" t="s">
        <v>167</v>
      </c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30" spans="1:21" x14ac:dyDescent="0.35">
      <c r="A330" s="235" t="s">
        <v>168</v>
      </c>
      <c r="B330" s="235"/>
      <c r="C330" s="235"/>
      <c r="D330" s="235"/>
      <c r="E330" s="235"/>
      <c r="F330" s="235"/>
      <c r="G330" s="235"/>
      <c r="H330" s="235"/>
      <c r="I330" s="235"/>
      <c r="J330" s="235"/>
      <c r="K330" s="235"/>
      <c r="L330" s="235"/>
      <c r="M330" s="235"/>
      <c r="N330" s="235"/>
      <c r="O330" s="235"/>
      <c r="P330" s="235"/>
      <c r="Q330" s="235"/>
      <c r="R330" s="235"/>
    </row>
    <row r="331" spans="1:21" x14ac:dyDescent="0.35">
      <c r="A331" s="5">
        <v>1</v>
      </c>
      <c r="B331" s="208"/>
      <c r="C331" s="209"/>
      <c r="D331" s="209"/>
      <c r="E331" s="209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10"/>
      <c r="T331" s="98" t="s">
        <v>269</v>
      </c>
      <c r="U331" s="99"/>
    </row>
    <row r="332" spans="1:21" x14ac:dyDescent="0.35">
      <c r="A332" s="5">
        <v>2</v>
      </c>
      <c r="B332" s="208"/>
      <c r="C332" s="209"/>
      <c r="D332" s="209"/>
      <c r="E332" s="209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10"/>
      <c r="T332" s="98" t="s">
        <v>269</v>
      </c>
      <c r="U332" s="99"/>
    </row>
    <row r="333" spans="1:21" x14ac:dyDescent="0.35">
      <c r="A333" s="5">
        <v>3</v>
      </c>
      <c r="B333" s="138"/>
      <c r="C333" s="139"/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40"/>
      <c r="T333" s="98" t="s">
        <v>269</v>
      </c>
      <c r="U333" s="99"/>
    </row>
    <row r="334" spans="1:21" x14ac:dyDescent="0.35">
      <c r="A334" s="5">
        <v>4</v>
      </c>
      <c r="B334" s="138"/>
      <c r="C334" s="139"/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40"/>
      <c r="T334" s="98" t="s">
        <v>269</v>
      </c>
      <c r="U334" s="99"/>
    </row>
    <row r="335" spans="1:21" x14ac:dyDescent="0.35">
      <c r="A335" s="5">
        <v>5</v>
      </c>
      <c r="B335" s="208"/>
      <c r="C335" s="209"/>
      <c r="D335" s="209"/>
      <c r="E335" s="209"/>
      <c r="F335" s="209"/>
      <c r="G335" s="209"/>
      <c r="H335" s="209"/>
      <c r="I335" s="209"/>
      <c r="J335" s="209"/>
      <c r="K335" s="209"/>
      <c r="L335" s="209"/>
      <c r="M335" s="209"/>
      <c r="N335" s="209"/>
      <c r="O335" s="209"/>
      <c r="P335" s="209"/>
      <c r="Q335" s="209"/>
      <c r="R335" s="210"/>
      <c r="T335" s="98" t="s">
        <v>269</v>
      </c>
      <c r="U335" s="99"/>
    </row>
    <row r="336" spans="1:21" x14ac:dyDescent="0.35">
      <c r="A336" s="5">
        <v>6</v>
      </c>
      <c r="B336" s="208"/>
      <c r="C336" s="209"/>
      <c r="D336" s="209"/>
      <c r="E336" s="209"/>
      <c r="F336" s="209"/>
      <c r="G336" s="209"/>
      <c r="H336" s="209"/>
      <c r="I336" s="209"/>
      <c r="J336" s="209"/>
      <c r="K336" s="209"/>
      <c r="L336" s="209"/>
      <c r="M336" s="209"/>
      <c r="N336" s="209"/>
      <c r="O336" s="209"/>
      <c r="P336" s="209"/>
      <c r="Q336" s="209"/>
      <c r="R336" s="210"/>
      <c r="T336" s="98" t="s">
        <v>269</v>
      </c>
      <c r="U336" s="99"/>
    </row>
    <row r="338" spans="1:21" x14ac:dyDescent="0.35">
      <c r="A338" s="235" t="s">
        <v>169</v>
      </c>
      <c r="B338" s="235"/>
      <c r="C338" s="235"/>
      <c r="D338" s="235"/>
      <c r="E338" s="235"/>
      <c r="F338" s="235"/>
      <c r="G338" s="235"/>
      <c r="H338" s="235"/>
      <c r="I338" s="235"/>
      <c r="J338" s="235"/>
      <c r="K338" s="235"/>
      <c r="L338" s="235"/>
      <c r="M338" s="235"/>
      <c r="N338" s="235"/>
      <c r="O338" s="235"/>
      <c r="P338" s="235"/>
      <c r="Q338" s="235"/>
      <c r="R338" s="235"/>
    </row>
    <row r="339" spans="1:21" x14ac:dyDescent="0.35">
      <c r="A339" s="5">
        <v>1</v>
      </c>
      <c r="B339" s="208"/>
      <c r="C339" s="209"/>
      <c r="D339" s="209"/>
      <c r="E339" s="209"/>
      <c r="F339" s="209"/>
      <c r="G339" s="209"/>
      <c r="H339" s="209"/>
      <c r="I339" s="209"/>
      <c r="J339" s="209"/>
      <c r="K339" s="209"/>
      <c r="L339" s="209"/>
      <c r="M339" s="209"/>
      <c r="N339" s="209"/>
      <c r="O339" s="209"/>
      <c r="P339" s="209"/>
      <c r="Q339" s="209"/>
      <c r="R339" s="210"/>
      <c r="T339" s="98" t="s">
        <v>269</v>
      </c>
      <c r="U339" s="99"/>
    </row>
    <row r="340" spans="1:21" x14ac:dyDescent="0.35">
      <c r="A340" s="5">
        <v>2</v>
      </c>
      <c r="B340" s="208"/>
      <c r="C340" s="209"/>
      <c r="D340" s="209"/>
      <c r="E340" s="209"/>
      <c r="F340" s="209"/>
      <c r="G340" s="209"/>
      <c r="H340" s="209"/>
      <c r="I340" s="209"/>
      <c r="J340" s="209"/>
      <c r="K340" s="209"/>
      <c r="L340" s="209"/>
      <c r="M340" s="209"/>
      <c r="N340" s="209"/>
      <c r="O340" s="209"/>
      <c r="P340" s="209"/>
      <c r="Q340" s="209"/>
      <c r="R340" s="210"/>
      <c r="T340" s="98" t="s">
        <v>269</v>
      </c>
      <c r="U340" s="99"/>
    </row>
    <row r="341" spans="1:21" x14ac:dyDescent="0.35">
      <c r="A341" s="5">
        <v>3</v>
      </c>
      <c r="B341" s="138"/>
      <c r="C341" s="139"/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40"/>
      <c r="T341" s="98" t="s">
        <v>269</v>
      </c>
      <c r="U341" s="99"/>
    </row>
    <row r="342" spans="1:21" x14ac:dyDescent="0.35">
      <c r="A342" s="5">
        <v>4</v>
      </c>
      <c r="B342" s="138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40"/>
      <c r="T342" s="98" t="s">
        <v>269</v>
      </c>
      <c r="U342" s="99"/>
    </row>
    <row r="343" spans="1:21" x14ac:dyDescent="0.35">
      <c r="A343" s="5">
        <v>5</v>
      </c>
      <c r="B343" s="208"/>
      <c r="C343" s="209"/>
      <c r="D343" s="209"/>
      <c r="E343" s="209"/>
      <c r="F343" s="209"/>
      <c r="G343" s="209"/>
      <c r="H343" s="209"/>
      <c r="I343" s="209"/>
      <c r="J343" s="209"/>
      <c r="K343" s="209"/>
      <c r="L343" s="209"/>
      <c r="M343" s="209"/>
      <c r="N343" s="209"/>
      <c r="O343" s="209"/>
      <c r="P343" s="209"/>
      <c r="Q343" s="209"/>
      <c r="R343" s="210"/>
      <c r="T343" s="98" t="s">
        <v>269</v>
      </c>
      <c r="U343" s="99"/>
    </row>
    <row r="344" spans="1:21" x14ac:dyDescent="0.35">
      <c r="A344" s="5">
        <v>6</v>
      </c>
      <c r="B344" s="208"/>
      <c r="C344" s="209"/>
      <c r="D344" s="209"/>
      <c r="E344" s="209"/>
      <c r="F344" s="209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  <c r="R344" s="210"/>
      <c r="T344" s="98" t="s">
        <v>269</v>
      </c>
      <c r="U344" s="99"/>
    </row>
    <row r="345" spans="1:21" x14ac:dyDescent="0.3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21" x14ac:dyDescent="0.35">
      <c r="A346" s="236" t="s">
        <v>170</v>
      </c>
      <c r="B346" s="236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6"/>
      <c r="N346" s="236"/>
      <c r="O346" s="236"/>
      <c r="P346" s="236"/>
      <c r="Q346" s="236"/>
      <c r="R346" s="236"/>
    </row>
    <row r="347" spans="1:21" x14ac:dyDescent="0.35">
      <c r="A347" s="236"/>
      <c r="B347" s="236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6"/>
      <c r="N347" s="236"/>
      <c r="O347" s="236"/>
      <c r="P347" s="236"/>
      <c r="Q347" s="236"/>
      <c r="R347" s="236"/>
    </row>
    <row r="348" spans="1:21" x14ac:dyDescent="0.35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21" ht="15" customHeight="1" x14ac:dyDescent="0.35">
      <c r="A349" s="237" t="s">
        <v>181</v>
      </c>
      <c r="B349" s="237"/>
      <c r="C349" s="237"/>
      <c r="D349" s="237"/>
      <c r="E349" s="237"/>
      <c r="F349" s="237"/>
      <c r="G349" s="237"/>
      <c r="H349" s="237" t="s">
        <v>182</v>
      </c>
      <c r="I349" s="237"/>
      <c r="J349" s="237"/>
      <c r="K349" s="237"/>
      <c r="L349" s="237"/>
      <c r="M349" s="237"/>
      <c r="N349" s="237" t="s">
        <v>185</v>
      </c>
      <c r="O349" s="237"/>
      <c r="P349" s="237"/>
      <c r="Q349" s="237"/>
      <c r="R349" s="237"/>
    </row>
    <row r="350" spans="1:21" x14ac:dyDescent="0.35">
      <c r="A350" s="5">
        <v>1</v>
      </c>
      <c r="B350" s="217"/>
      <c r="C350" s="218"/>
      <c r="D350" s="218"/>
      <c r="E350" s="218"/>
      <c r="F350" s="218"/>
      <c r="G350" s="219"/>
      <c r="H350" s="217"/>
      <c r="I350" s="218"/>
      <c r="J350" s="218"/>
      <c r="K350" s="218"/>
      <c r="L350" s="218"/>
      <c r="M350" s="219"/>
      <c r="N350" s="217"/>
      <c r="O350" s="218"/>
      <c r="P350" s="218"/>
      <c r="Q350" s="218"/>
      <c r="R350" s="219"/>
    </row>
    <row r="351" spans="1:21" x14ac:dyDescent="0.35">
      <c r="A351" s="5">
        <v>2</v>
      </c>
      <c r="B351" s="217"/>
      <c r="C351" s="218"/>
      <c r="D351" s="218"/>
      <c r="E351" s="218"/>
      <c r="F351" s="218"/>
      <c r="G351" s="219"/>
      <c r="H351" s="217"/>
      <c r="I351" s="218"/>
      <c r="J351" s="218"/>
      <c r="K351" s="218"/>
      <c r="L351" s="218"/>
      <c r="M351" s="219"/>
      <c r="N351" s="217"/>
      <c r="O351" s="218"/>
      <c r="P351" s="218"/>
      <c r="Q351" s="218"/>
      <c r="R351" s="219"/>
    </row>
    <row r="352" spans="1:21" x14ac:dyDescent="0.35">
      <c r="A352" s="5">
        <v>3</v>
      </c>
      <c r="B352" s="217"/>
      <c r="C352" s="218"/>
      <c r="D352" s="218"/>
      <c r="E352" s="218"/>
      <c r="F352" s="218"/>
      <c r="G352" s="219"/>
      <c r="H352" s="217"/>
      <c r="I352" s="218"/>
      <c r="J352" s="218"/>
      <c r="K352" s="218"/>
      <c r="L352" s="218"/>
      <c r="M352" s="219"/>
      <c r="N352" s="217"/>
      <c r="O352" s="218"/>
      <c r="P352" s="218"/>
      <c r="Q352" s="218"/>
      <c r="R352" s="219"/>
    </row>
    <row r="353" spans="1:21" x14ac:dyDescent="0.35">
      <c r="A353" s="5">
        <v>4</v>
      </c>
      <c r="B353" s="143"/>
      <c r="C353" s="144"/>
      <c r="D353" s="144"/>
      <c r="E353" s="144"/>
      <c r="F353" s="144"/>
      <c r="G353" s="145"/>
      <c r="H353" s="143"/>
      <c r="I353" s="144"/>
      <c r="J353" s="144"/>
      <c r="K353" s="144"/>
      <c r="L353" s="144"/>
      <c r="M353" s="145"/>
      <c r="N353" s="143"/>
      <c r="O353" s="144"/>
      <c r="P353" s="144"/>
      <c r="Q353" s="144"/>
      <c r="R353" s="145"/>
    </row>
    <row r="354" spans="1:21" x14ac:dyDescent="0.35">
      <c r="A354" s="5">
        <v>5</v>
      </c>
      <c r="B354" s="143"/>
      <c r="C354" s="144"/>
      <c r="D354" s="144"/>
      <c r="E354" s="144"/>
      <c r="F354" s="144"/>
      <c r="G354" s="145"/>
      <c r="H354" s="143"/>
      <c r="I354" s="144"/>
      <c r="J354" s="144"/>
      <c r="K354" s="144"/>
      <c r="L354" s="144"/>
      <c r="M354" s="145"/>
      <c r="N354" s="143"/>
      <c r="O354" s="144"/>
      <c r="P354" s="144"/>
      <c r="Q354" s="144"/>
      <c r="R354" s="145"/>
    </row>
    <row r="355" spans="1:21" x14ac:dyDescent="0.35">
      <c r="A355" s="5">
        <v>6</v>
      </c>
      <c r="B355" s="217"/>
      <c r="C355" s="218"/>
      <c r="D355" s="218"/>
      <c r="E355" s="218"/>
      <c r="F355" s="218"/>
      <c r="G355" s="219"/>
      <c r="H355" s="217"/>
      <c r="I355" s="218"/>
      <c r="J355" s="218"/>
      <c r="K355" s="218"/>
      <c r="L355" s="218"/>
      <c r="M355" s="219"/>
      <c r="N355" s="217"/>
      <c r="O355" s="218"/>
      <c r="P355" s="218"/>
      <c r="Q355" s="218"/>
      <c r="R355" s="219"/>
    </row>
    <row r="356" spans="1:21" x14ac:dyDescent="0.35">
      <c r="A356" s="5">
        <v>7</v>
      </c>
      <c r="B356" s="217"/>
      <c r="C356" s="218"/>
      <c r="D356" s="218"/>
      <c r="E356" s="218"/>
      <c r="F356" s="218"/>
      <c r="G356" s="219"/>
      <c r="H356" s="217"/>
      <c r="I356" s="218"/>
      <c r="J356" s="218"/>
      <c r="K356" s="218"/>
      <c r="L356" s="218"/>
      <c r="M356" s="219"/>
      <c r="N356" s="217"/>
      <c r="O356" s="218"/>
      <c r="P356" s="218"/>
      <c r="Q356" s="218"/>
      <c r="R356" s="219"/>
    </row>
    <row r="357" spans="1:21" x14ac:dyDescent="0.3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238" t="s">
        <v>155</v>
      </c>
      <c r="O357" s="239"/>
      <c r="P357" s="239"/>
      <c r="Q357" s="239"/>
      <c r="R357" s="11">
        <f>SUM(N350:R356)</f>
        <v>0</v>
      </c>
      <c r="T357" s="98" t="s">
        <v>269</v>
      </c>
      <c r="U357" s="99"/>
    </row>
    <row r="358" spans="1:21" x14ac:dyDescent="0.35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21" x14ac:dyDescent="0.35">
      <c r="A359" t="s">
        <v>171</v>
      </c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21" x14ac:dyDescent="0.35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21" ht="25" customHeight="1" x14ac:dyDescent="0.35">
      <c r="A361" s="234" t="s">
        <v>254</v>
      </c>
      <c r="B361" s="235"/>
      <c r="C361" s="235"/>
      <c r="D361" s="235"/>
      <c r="E361" s="235"/>
      <c r="F361" s="235"/>
      <c r="G361" s="235"/>
      <c r="H361" s="235"/>
      <c r="I361" s="235"/>
      <c r="J361" s="235"/>
      <c r="K361" s="235"/>
      <c r="L361" s="235"/>
      <c r="M361" s="235"/>
      <c r="N361" s="235"/>
      <c r="O361" s="235"/>
      <c r="P361" s="235"/>
      <c r="Q361" s="235"/>
      <c r="R361" s="235"/>
    </row>
    <row r="362" spans="1:21" x14ac:dyDescent="0.35">
      <c r="A362" s="5">
        <v>1</v>
      </c>
      <c r="B362" s="208"/>
      <c r="C362" s="209"/>
      <c r="D362" s="209"/>
      <c r="E362" s="209"/>
      <c r="F362" s="209"/>
      <c r="G362" s="209"/>
      <c r="H362" s="209"/>
      <c r="I362" s="209"/>
      <c r="J362" s="209"/>
      <c r="K362" s="209"/>
      <c r="L362" s="209"/>
      <c r="M362" s="209"/>
      <c r="N362" s="209"/>
      <c r="O362" s="209"/>
      <c r="P362" s="209"/>
      <c r="Q362" s="209"/>
      <c r="R362" s="210"/>
      <c r="T362" s="98" t="s">
        <v>269</v>
      </c>
      <c r="U362" s="99"/>
    </row>
    <row r="363" spans="1:21" x14ac:dyDescent="0.35">
      <c r="A363" s="5">
        <v>2</v>
      </c>
      <c r="B363" s="208"/>
      <c r="C363" s="209"/>
      <c r="D363" s="209"/>
      <c r="E363" s="209"/>
      <c r="F363" s="209"/>
      <c r="G363" s="209"/>
      <c r="H363" s="209"/>
      <c r="I363" s="209"/>
      <c r="J363" s="209"/>
      <c r="K363" s="209"/>
      <c r="L363" s="209"/>
      <c r="M363" s="209"/>
      <c r="N363" s="209"/>
      <c r="O363" s="209"/>
      <c r="P363" s="209"/>
      <c r="Q363" s="209"/>
      <c r="R363" s="210"/>
      <c r="T363" s="98" t="s">
        <v>269</v>
      </c>
      <c r="U363" s="99"/>
    </row>
    <row r="364" spans="1:21" x14ac:dyDescent="0.35">
      <c r="A364" s="5">
        <v>3</v>
      </c>
      <c r="B364" s="208"/>
      <c r="C364" s="209"/>
      <c r="D364" s="209"/>
      <c r="E364" s="209"/>
      <c r="F364" s="209"/>
      <c r="G364" s="209"/>
      <c r="H364" s="209"/>
      <c r="I364" s="209"/>
      <c r="J364" s="209"/>
      <c r="K364" s="209"/>
      <c r="L364" s="209"/>
      <c r="M364" s="209"/>
      <c r="N364" s="209"/>
      <c r="O364" s="209"/>
      <c r="P364" s="209"/>
      <c r="Q364" s="209"/>
      <c r="R364" s="210"/>
      <c r="T364" s="98" t="s">
        <v>269</v>
      </c>
      <c r="U364" s="99"/>
    </row>
    <row r="365" spans="1:21" x14ac:dyDescent="0.35">
      <c r="A365" s="5">
        <v>4</v>
      </c>
      <c r="B365" s="138"/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40"/>
      <c r="T365" s="98" t="s">
        <v>269</v>
      </c>
      <c r="U365" s="99"/>
    </row>
    <row r="366" spans="1:21" x14ac:dyDescent="0.35">
      <c r="A366" s="5">
        <v>5</v>
      </c>
      <c r="B366" s="138"/>
      <c r="C366" s="139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40"/>
      <c r="T366" s="98" t="s">
        <v>269</v>
      </c>
      <c r="U366" s="99"/>
    </row>
    <row r="367" spans="1:21" x14ac:dyDescent="0.35">
      <c r="A367" s="5">
        <v>6</v>
      </c>
      <c r="B367" s="208"/>
      <c r="C367" s="209"/>
      <c r="D367" s="209"/>
      <c r="E367" s="209"/>
      <c r="F367" s="209"/>
      <c r="G367" s="209"/>
      <c r="H367" s="209"/>
      <c r="I367" s="209"/>
      <c r="J367" s="209"/>
      <c r="K367" s="209"/>
      <c r="L367" s="209"/>
      <c r="M367" s="209"/>
      <c r="N367" s="209"/>
      <c r="O367" s="209"/>
      <c r="P367" s="209"/>
      <c r="Q367" s="209"/>
      <c r="R367" s="210"/>
      <c r="T367" s="98" t="s">
        <v>269</v>
      </c>
      <c r="U367" s="99"/>
    </row>
    <row r="368" spans="1:21" x14ac:dyDescent="0.35">
      <c r="A368" s="5">
        <v>7</v>
      </c>
      <c r="B368" s="208"/>
      <c r="C368" s="209"/>
      <c r="D368" s="209"/>
      <c r="E368" s="209"/>
      <c r="F368" s="209"/>
      <c r="G368" s="209"/>
      <c r="H368" s="209"/>
      <c r="I368" s="209"/>
      <c r="J368" s="209"/>
      <c r="K368" s="209"/>
      <c r="L368" s="209"/>
      <c r="M368" s="209"/>
      <c r="N368" s="209"/>
      <c r="O368" s="209"/>
      <c r="P368" s="209"/>
      <c r="Q368" s="209"/>
      <c r="R368" s="210"/>
      <c r="T368" s="98" t="s">
        <v>269</v>
      </c>
      <c r="U368" s="99"/>
    </row>
    <row r="370" spans="1:21" ht="25" customHeight="1" x14ac:dyDescent="0.35">
      <c r="A370" s="234" t="s">
        <v>255</v>
      </c>
      <c r="B370" s="235"/>
      <c r="C370" s="235"/>
      <c r="D370" s="235"/>
      <c r="E370" s="235"/>
      <c r="F370" s="235"/>
      <c r="G370" s="235"/>
      <c r="H370" s="235"/>
      <c r="I370" s="235"/>
      <c r="J370" s="235"/>
      <c r="K370" s="235"/>
      <c r="L370" s="235"/>
      <c r="M370" s="235"/>
      <c r="N370" s="235"/>
      <c r="O370" s="235"/>
      <c r="P370" s="235"/>
      <c r="Q370" s="235"/>
      <c r="R370" s="235"/>
    </row>
    <row r="371" spans="1:21" x14ac:dyDescent="0.35">
      <c r="A371" s="5">
        <v>1</v>
      </c>
      <c r="B371" s="208"/>
      <c r="C371" s="209"/>
      <c r="D371" s="209"/>
      <c r="E371" s="209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10"/>
      <c r="T371" s="98" t="s">
        <v>269</v>
      </c>
      <c r="U371" s="99"/>
    </row>
    <row r="372" spans="1:21" x14ac:dyDescent="0.35">
      <c r="A372" s="5">
        <v>2</v>
      </c>
      <c r="B372" s="208"/>
      <c r="C372" s="209"/>
      <c r="D372" s="209"/>
      <c r="E372" s="209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10"/>
      <c r="T372" s="98" t="s">
        <v>269</v>
      </c>
      <c r="U372" s="99"/>
    </row>
    <row r="373" spans="1:21" x14ac:dyDescent="0.35">
      <c r="A373" s="5">
        <v>3</v>
      </c>
      <c r="B373" s="208"/>
      <c r="C373" s="209"/>
      <c r="D373" s="209"/>
      <c r="E373" s="209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10"/>
      <c r="T373" s="98" t="s">
        <v>269</v>
      </c>
      <c r="U373" s="99"/>
    </row>
    <row r="374" spans="1:21" x14ac:dyDescent="0.35">
      <c r="A374" s="5">
        <v>4</v>
      </c>
      <c r="B374" s="208"/>
      <c r="C374" s="209"/>
      <c r="D374" s="209"/>
      <c r="E374" s="209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10"/>
      <c r="T374" s="98" t="s">
        <v>269</v>
      </c>
      <c r="U374" s="99"/>
    </row>
    <row r="375" spans="1:21" x14ac:dyDescent="0.35">
      <c r="A375" s="5">
        <v>5</v>
      </c>
      <c r="B375" s="208"/>
      <c r="C375" s="209"/>
      <c r="D375" s="209"/>
      <c r="E375" s="209"/>
      <c r="F375" s="209"/>
      <c r="G375" s="209"/>
      <c r="H375" s="209"/>
      <c r="I375" s="209"/>
      <c r="J375" s="209"/>
      <c r="K375" s="209"/>
      <c r="L375" s="209"/>
      <c r="M375" s="209"/>
      <c r="N375" s="209"/>
      <c r="O375" s="209"/>
      <c r="P375" s="209"/>
      <c r="Q375" s="209"/>
      <c r="R375" s="210"/>
      <c r="T375" s="98" t="s">
        <v>269</v>
      </c>
      <c r="U375" s="99"/>
    </row>
    <row r="376" spans="1:21" x14ac:dyDescent="0.35">
      <c r="A376" s="5">
        <v>6</v>
      </c>
      <c r="B376" s="138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40"/>
      <c r="T376" s="98" t="s">
        <v>269</v>
      </c>
      <c r="U376" s="99"/>
    </row>
    <row r="377" spans="1:21" x14ac:dyDescent="0.35">
      <c r="A377" s="5">
        <v>7</v>
      </c>
      <c r="B377" s="138"/>
      <c r="C377" s="139"/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40"/>
      <c r="T377" s="98" t="s">
        <v>269</v>
      </c>
      <c r="U377" s="99"/>
    </row>
    <row r="378" spans="1:21" x14ac:dyDescent="0.35">
      <c r="A378" s="5">
        <v>8</v>
      </c>
      <c r="B378" s="138"/>
      <c r="C378" s="139"/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40"/>
      <c r="T378" s="98" t="s">
        <v>269</v>
      </c>
      <c r="U378" s="99"/>
    </row>
    <row r="379" spans="1:21" x14ac:dyDescent="0.35">
      <c r="A379" s="5">
        <v>9</v>
      </c>
      <c r="B379" s="138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40"/>
      <c r="T379" s="98" t="s">
        <v>269</v>
      </c>
      <c r="U379" s="99"/>
    </row>
    <row r="380" spans="1:21" x14ac:dyDescent="0.35">
      <c r="A380" s="5">
        <v>10</v>
      </c>
      <c r="B380" s="138"/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40"/>
      <c r="T380" s="98" t="s">
        <v>269</v>
      </c>
      <c r="U380" s="99"/>
    </row>
    <row r="381" spans="1:21" x14ac:dyDescent="0.35">
      <c r="A381" s="5">
        <v>11</v>
      </c>
      <c r="B381" s="208"/>
      <c r="C381" s="209"/>
      <c r="D381" s="209"/>
      <c r="E381" s="209"/>
      <c r="F381" s="209"/>
      <c r="G381" s="209"/>
      <c r="H381" s="209"/>
      <c r="I381" s="209"/>
      <c r="J381" s="209"/>
      <c r="K381" s="209"/>
      <c r="L381" s="209"/>
      <c r="M381" s="209"/>
      <c r="N381" s="209"/>
      <c r="O381" s="209"/>
      <c r="P381" s="209"/>
      <c r="Q381" s="209"/>
      <c r="R381" s="210"/>
      <c r="T381" s="98" t="s">
        <v>269</v>
      </c>
      <c r="U381" s="99"/>
    </row>
    <row r="382" spans="1:21" x14ac:dyDescent="0.35">
      <c r="A382" s="5">
        <v>12</v>
      </c>
      <c r="B382" s="208"/>
      <c r="C382" s="209"/>
      <c r="D382" s="209"/>
      <c r="E382" s="209"/>
      <c r="F382" s="209"/>
      <c r="G382" s="209"/>
      <c r="H382" s="209"/>
      <c r="I382" s="209"/>
      <c r="J382" s="209"/>
      <c r="K382" s="209"/>
      <c r="L382" s="209"/>
      <c r="M382" s="209"/>
      <c r="N382" s="209"/>
      <c r="O382" s="209"/>
      <c r="P382" s="209"/>
      <c r="Q382" s="209"/>
      <c r="R382" s="210"/>
      <c r="T382" s="98" t="s">
        <v>269</v>
      </c>
      <c r="U382" s="99"/>
    </row>
    <row r="383" spans="1:21" x14ac:dyDescent="0.35">
      <c r="A383" s="5">
        <v>13</v>
      </c>
      <c r="B383" s="208"/>
      <c r="C383" s="209"/>
      <c r="D383" s="209"/>
      <c r="E383" s="209"/>
      <c r="F383" s="209"/>
      <c r="G383" s="209"/>
      <c r="H383" s="209"/>
      <c r="I383" s="209"/>
      <c r="J383" s="209"/>
      <c r="K383" s="209"/>
      <c r="L383" s="209"/>
      <c r="M383" s="209"/>
      <c r="N383" s="209"/>
      <c r="O383" s="209"/>
      <c r="P383" s="209"/>
      <c r="Q383" s="209"/>
      <c r="R383" s="210"/>
      <c r="T383" s="98" t="s">
        <v>269</v>
      </c>
      <c r="U383" s="99"/>
    </row>
    <row r="384" spans="1:21" x14ac:dyDescent="0.35">
      <c r="A384" s="5">
        <v>14</v>
      </c>
      <c r="B384" s="208"/>
      <c r="C384" s="209"/>
      <c r="D384" s="209"/>
      <c r="E384" s="209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10"/>
      <c r="T384" s="98" t="s">
        <v>269</v>
      </c>
      <c r="U384" s="99"/>
    </row>
    <row r="385" spans="1:21" x14ac:dyDescent="0.35">
      <c r="A385" s="5">
        <v>15</v>
      </c>
      <c r="B385" s="208"/>
      <c r="C385" s="209"/>
      <c r="D385" s="209"/>
      <c r="E385" s="209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10"/>
      <c r="T385" s="98" t="s">
        <v>269</v>
      </c>
      <c r="U385" s="99"/>
    </row>
  </sheetData>
  <sheetProtection password="E155" sheet="1" objects="1" scenarios="1" formatRows="0"/>
  <mergeCells count="318">
    <mergeCell ref="B288:R288"/>
    <mergeCell ref="B293:R293"/>
    <mergeCell ref="B299:R299"/>
    <mergeCell ref="B300:R300"/>
    <mergeCell ref="B210:R210"/>
    <mergeCell ref="B223:R223"/>
    <mergeCell ref="B224:R224"/>
    <mergeCell ref="B226:R226"/>
    <mergeCell ref="B234:R234"/>
    <mergeCell ref="B235:R235"/>
    <mergeCell ref="B243:R243"/>
    <mergeCell ref="B244:R244"/>
    <mergeCell ref="B245:R245"/>
    <mergeCell ref="B216:R216"/>
    <mergeCell ref="B278:R278"/>
    <mergeCell ref="B251:R251"/>
    <mergeCell ref="B252:R252"/>
    <mergeCell ref="B258:R258"/>
    <mergeCell ref="B254:R254"/>
    <mergeCell ref="B255:R255"/>
    <mergeCell ref="B256:R256"/>
    <mergeCell ref="B259:R259"/>
    <mergeCell ref="A261:R261"/>
    <mergeCell ref="B262:R262"/>
    <mergeCell ref="B81:R81"/>
    <mergeCell ref="B82:R82"/>
    <mergeCell ref="B97:R97"/>
    <mergeCell ref="B98:R98"/>
    <mergeCell ref="B105:R105"/>
    <mergeCell ref="B106:R106"/>
    <mergeCell ref="B113:R113"/>
    <mergeCell ref="B114:R114"/>
    <mergeCell ref="B205:R205"/>
    <mergeCell ref="B188:R188"/>
    <mergeCell ref="B192:R192"/>
    <mergeCell ref="B196:R196"/>
    <mergeCell ref="B200:R200"/>
    <mergeCell ref="B171:R171"/>
    <mergeCell ref="A170:R170"/>
    <mergeCell ref="A164:R164"/>
    <mergeCell ref="A158:R158"/>
    <mergeCell ref="B159:R159"/>
    <mergeCell ref="B160:R160"/>
    <mergeCell ref="B161:R161"/>
    <mergeCell ref="B162:R162"/>
    <mergeCell ref="B165:R165"/>
    <mergeCell ref="B166:R166"/>
    <mergeCell ref="B154:R154"/>
    <mergeCell ref="B351:G351"/>
    <mergeCell ref="H351:M351"/>
    <mergeCell ref="N351:R351"/>
    <mergeCell ref="B221:R221"/>
    <mergeCell ref="B222:R222"/>
    <mergeCell ref="B225:R225"/>
    <mergeCell ref="B206:R206"/>
    <mergeCell ref="A208:R208"/>
    <mergeCell ref="B209:R209"/>
    <mergeCell ref="B211:R211"/>
    <mergeCell ref="A215:R215"/>
    <mergeCell ref="A231:R231"/>
    <mergeCell ref="B232:R232"/>
    <mergeCell ref="B233:R233"/>
    <mergeCell ref="B236:R236"/>
    <mergeCell ref="B237:R237"/>
    <mergeCell ref="A239:R239"/>
    <mergeCell ref="B240:R240"/>
    <mergeCell ref="B246:R246"/>
    <mergeCell ref="B247:R247"/>
    <mergeCell ref="B241:R241"/>
    <mergeCell ref="B242:R242"/>
    <mergeCell ref="B248:R248"/>
    <mergeCell ref="A250:R250"/>
    <mergeCell ref="B352:G352"/>
    <mergeCell ref="H352:M352"/>
    <mergeCell ref="N352:R352"/>
    <mergeCell ref="B179:R179"/>
    <mergeCell ref="B180:R180"/>
    <mergeCell ref="B172:R172"/>
    <mergeCell ref="B173:R173"/>
    <mergeCell ref="B174:R174"/>
    <mergeCell ref="A176:R176"/>
    <mergeCell ref="B177:R177"/>
    <mergeCell ref="B178:R178"/>
    <mergeCell ref="A195:R195"/>
    <mergeCell ref="B197:R197"/>
    <mergeCell ref="B201:R201"/>
    <mergeCell ref="A199:R199"/>
    <mergeCell ref="A203:R203"/>
    <mergeCell ref="B204:R204"/>
    <mergeCell ref="A187:R187"/>
    <mergeCell ref="B189:R189"/>
    <mergeCell ref="A191:R191"/>
    <mergeCell ref="B193:R193"/>
    <mergeCell ref="B217:R217"/>
    <mergeCell ref="A219:R219"/>
    <mergeCell ref="B220:R220"/>
    <mergeCell ref="B155:R155"/>
    <mergeCell ref="B156:R156"/>
    <mergeCell ref="B149:R149"/>
    <mergeCell ref="B150:R150"/>
    <mergeCell ref="A152:R152"/>
    <mergeCell ref="B153:R153"/>
    <mergeCell ref="B167:R167"/>
    <mergeCell ref="B168:R168"/>
    <mergeCell ref="B131:R131"/>
    <mergeCell ref="B132:R132"/>
    <mergeCell ref="B133:R133"/>
    <mergeCell ref="B134:R134"/>
    <mergeCell ref="A138:R138"/>
    <mergeCell ref="B139:R139"/>
    <mergeCell ref="A146:R146"/>
    <mergeCell ref="B147:R147"/>
    <mergeCell ref="B148:R148"/>
    <mergeCell ref="B140:R140"/>
    <mergeCell ref="B141:R141"/>
    <mergeCell ref="B142:R142"/>
    <mergeCell ref="B121:R121"/>
    <mergeCell ref="B122:R122"/>
    <mergeCell ref="B125:R125"/>
    <mergeCell ref="B126:R126"/>
    <mergeCell ref="B127:R127"/>
    <mergeCell ref="B128:R128"/>
    <mergeCell ref="B111:R111"/>
    <mergeCell ref="B112:R112"/>
    <mergeCell ref="B115:R115"/>
    <mergeCell ref="B116:R116"/>
    <mergeCell ref="B119:R119"/>
    <mergeCell ref="B120:R120"/>
    <mergeCell ref="A118:R118"/>
    <mergeCell ref="A110:R110"/>
    <mergeCell ref="B99:R99"/>
    <mergeCell ref="B100:R100"/>
    <mergeCell ref="B103:R103"/>
    <mergeCell ref="B104:R104"/>
    <mergeCell ref="B107:R107"/>
    <mergeCell ref="B108:R108"/>
    <mergeCell ref="B87:R87"/>
    <mergeCell ref="B88:R88"/>
    <mergeCell ref="B91:R91"/>
    <mergeCell ref="B92:R92"/>
    <mergeCell ref="B95:R95"/>
    <mergeCell ref="B96:R96"/>
    <mergeCell ref="A130:R130"/>
    <mergeCell ref="B47:R47"/>
    <mergeCell ref="B48:R48"/>
    <mergeCell ref="B51:R51"/>
    <mergeCell ref="B52:R52"/>
    <mergeCell ref="B55:R55"/>
    <mergeCell ref="B56:R56"/>
    <mergeCell ref="A66:R66"/>
    <mergeCell ref="A78:R78"/>
    <mergeCell ref="A71:R71"/>
    <mergeCell ref="A102:R102"/>
    <mergeCell ref="A94:R94"/>
    <mergeCell ref="A86:R86"/>
    <mergeCell ref="B79:R79"/>
    <mergeCell ref="B80:R80"/>
    <mergeCell ref="B83:R83"/>
    <mergeCell ref="B84:R84"/>
    <mergeCell ref="B64:R64"/>
    <mergeCell ref="B67:R67"/>
    <mergeCell ref="B69:R69"/>
    <mergeCell ref="B72:R72"/>
    <mergeCell ref="B75:R75"/>
    <mergeCell ref="B76:R76"/>
    <mergeCell ref="A124:R124"/>
    <mergeCell ref="A46:R46"/>
    <mergeCell ref="A54:R54"/>
    <mergeCell ref="A62:R62"/>
    <mergeCell ref="B59:R59"/>
    <mergeCell ref="B60:R60"/>
    <mergeCell ref="B29:R29"/>
    <mergeCell ref="B32:R32"/>
    <mergeCell ref="A34:R34"/>
    <mergeCell ref="B35:R35"/>
    <mergeCell ref="B38:R38"/>
    <mergeCell ref="A40:R40"/>
    <mergeCell ref="B49:R49"/>
    <mergeCell ref="B50:R50"/>
    <mergeCell ref="B57:R57"/>
    <mergeCell ref="B58:R58"/>
    <mergeCell ref="P12:R12"/>
    <mergeCell ref="P15:R15"/>
    <mergeCell ref="P16:R16"/>
    <mergeCell ref="P17:Q17"/>
    <mergeCell ref="B9:G9"/>
    <mergeCell ref="A8:R8"/>
    <mergeCell ref="H9:O9"/>
    <mergeCell ref="B10:G10"/>
    <mergeCell ref="B11:G11"/>
    <mergeCell ref="B12:G12"/>
    <mergeCell ref="B15:G15"/>
    <mergeCell ref="B16:G16"/>
    <mergeCell ref="H10:O10"/>
    <mergeCell ref="H11:O11"/>
    <mergeCell ref="H12:O12"/>
    <mergeCell ref="H15:O15"/>
    <mergeCell ref="H16:O16"/>
    <mergeCell ref="A5:D5"/>
    <mergeCell ref="E5:N5"/>
    <mergeCell ref="O5:R5"/>
    <mergeCell ref="A6:D6"/>
    <mergeCell ref="E6:N6"/>
    <mergeCell ref="O6:R6"/>
    <mergeCell ref="P9:R9"/>
    <mergeCell ref="P10:R10"/>
    <mergeCell ref="P11:R11"/>
    <mergeCell ref="B271:R271"/>
    <mergeCell ref="B253:R253"/>
    <mergeCell ref="B257:R257"/>
    <mergeCell ref="B263:R263"/>
    <mergeCell ref="B264:R264"/>
    <mergeCell ref="B265:R265"/>
    <mergeCell ref="B270:R270"/>
    <mergeCell ref="B266:R266"/>
    <mergeCell ref="B267:R267"/>
    <mergeCell ref="B268:R268"/>
    <mergeCell ref="B269:R269"/>
    <mergeCell ref="B272:R272"/>
    <mergeCell ref="B273:R273"/>
    <mergeCell ref="A277:R277"/>
    <mergeCell ref="B279:R279"/>
    <mergeCell ref="A281:R281"/>
    <mergeCell ref="B282:R282"/>
    <mergeCell ref="B284:R284"/>
    <mergeCell ref="A286:R286"/>
    <mergeCell ref="B287:R287"/>
    <mergeCell ref="B283:R283"/>
    <mergeCell ref="B289:R289"/>
    <mergeCell ref="A291:R291"/>
    <mergeCell ref="B292:R292"/>
    <mergeCell ref="B294:R294"/>
    <mergeCell ref="A296:R296"/>
    <mergeCell ref="B297:R297"/>
    <mergeCell ref="B298:R298"/>
    <mergeCell ref="B301:R301"/>
    <mergeCell ref="B302:R302"/>
    <mergeCell ref="A304:R304"/>
    <mergeCell ref="B305:R305"/>
    <mergeCell ref="B306:R306"/>
    <mergeCell ref="B309:R309"/>
    <mergeCell ref="B310:R310"/>
    <mergeCell ref="A312:R312"/>
    <mergeCell ref="B313:R313"/>
    <mergeCell ref="B314:R314"/>
    <mergeCell ref="B317:R317"/>
    <mergeCell ref="A361:R361"/>
    <mergeCell ref="B362:R362"/>
    <mergeCell ref="B318:R318"/>
    <mergeCell ref="A320:R320"/>
    <mergeCell ref="B321:R321"/>
    <mergeCell ref="B322:R322"/>
    <mergeCell ref="B325:R325"/>
    <mergeCell ref="B326:R326"/>
    <mergeCell ref="A330:R330"/>
    <mergeCell ref="B331:R331"/>
    <mergeCell ref="B332:R332"/>
    <mergeCell ref="N349:R349"/>
    <mergeCell ref="H349:M349"/>
    <mergeCell ref="A349:G349"/>
    <mergeCell ref="B350:G350"/>
    <mergeCell ref="B355:G355"/>
    <mergeCell ref="B356:G356"/>
    <mergeCell ref="H350:M350"/>
    <mergeCell ref="N357:Q357"/>
    <mergeCell ref="H355:M355"/>
    <mergeCell ref="H356:M356"/>
    <mergeCell ref="N350:R350"/>
    <mergeCell ref="N355:R355"/>
    <mergeCell ref="N356:R356"/>
    <mergeCell ref="B375:R375"/>
    <mergeCell ref="B381:R381"/>
    <mergeCell ref="B382:R382"/>
    <mergeCell ref="B383:R383"/>
    <mergeCell ref="B384:R384"/>
    <mergeCell ref="B385:R385"/>
    <mergeCell ref="B367:R367"/>
    <mergeCell ref="B227:R227"/>
    <mergeCell ref="B363:R363"/>
    <mergeCell ref="B364:R364"/>
    <mergeCell ref="B368:R368"/>
    <mergeCell ref="A370:R370"/>
    <mergeCell ref="B371:R371"/>
    <mergeCell ref="B372:R372"/>
    <mergeCell ref="B373:R373"/>
    <mergeCell ref="B374:R374"/>
    <mergeCell ref="A346:R347"/>
    <mergeCell ref="B335:R335"/>
    <mergeCell ref="B336:R336"/>
    <mergeCell ref="A338:R338"/>
    <mergeCell ref="B339:R339"/>
    <mergeCell ref="B340:R340"/>
    <mergeCell ref="B343:R343"/>
    <mergeCell ref="B344:R344"/>
    <mergeCell ref="B63:R63"/>
    <mergeCell ref="B68:R68"/>
    <mergeCell ref="B73:R73"/>
    <mergeCell ref="B74:R74"/>
    <mergeCell ref="B89:R89"/>
    <mergeCell ref="B90:R90"/>
    <mergeCell ref="B13:G13"/>
    <mergeCell ref="H13:O13"/>
    <mergeCell ref="P13:R13"/>
    <mergeCell ref="B14:G14"/>
    <mergeCell ref="H14:O14"/>
    <mergeCell ref="P14:R14"/>
    <mergeCell ref="B24:R24"/>
    <mergeCell ref="B43:R43"/>
    <mergeCell ref="B42:R42"/>
    <mergeCell ref="B30:R30"/>
    <mergeCell ref="B31:R31"/>
    <mergeCell ref="B36:R36"/>
    <mergeCell ref="B37:R37"/>
    <mergeCell ref="A23:R23"/>
    <mergeCell ref="B25:R25"/>
    <mergeCell ref="A27:R28"/>
    <mergeCell ref="B41:R41"/>
    <mergeCell ref="B44:R44"/>
  </mergeCells>
  <phoneticPr fontId="9" type="noConversion"/>
  <dataValidations count="1">
    <dataValidation type="decimal" operator="greaterThanOrEqual" showInputMessage="1" showErrorMessage="1" errorTitle="Aviso" error="Campo numérico!" promptTitle="Informação" prompt="Campo numérico." sqref="N350:R356 P10:R16" xr:uid="{00000000-0002-0000-0400-000000000000}">
      <formula1>0</formula1>
    </dataValidation>
  </dataValidations>
  <pageMargins left="0.59055118110236227" right="0.39370078740157483" top="0.74803149606299213" bottom="0.74803149606299213" header="0.31496062992125984" footer="0.31496062992125984"/>
  <pageSetup paperSize="9" scale="52" fitToHeight="0" orientation="portrait" horizontalDpi="4294967295" verticalDpi="4294967295" r:id="rId1"/>
  <headerFooter>
    <oddHeader>&amp;L&amp;"-,Negrito"&amp;22ESTG</oddHeader>
    <oddFooter>&amp;R&amp;8Pág &amp;P de &amp;N</oddFooter>
  </headerFooter>
  <rowBreaks count="3" manualBreakCount="3">
    <brk id="116" max="20" man="1"/>
    <brk id="202" max="16383" man="1"/>
    <brk id="303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PontuacaoDimensao!$G$28:$G$31</xm:f>
          </x14:formula1>
          <xm:sqref>A6:D6</xm:sqref>
        </x14:dataValidation>
        <x14:dataValidation type="list" allowBlank="1" showInputMessage="1" showErrorMessage="1" xr:uid="{00000000-0002-0000-0400-000002000000}">
          <x14:formula1>
            <xm:f>PontuacaoDimensao!$A$118:$A$120</xm:f>
          </x14:formula1>
          <xm:sqref>T6 T95:T100 T17 T24:T25 T29:T32 T35:T38 T41:T44 T47:T52 T55:T60 T63:T64 T67:T69 T72:T76 T79:T84 T87:T92 T103:T108 T111:T116 T119:T122 T125:T128 T131:T134 T138:T142 T147:T150 T153:T156 T159:T162 T165:T168 T171:T174 T177:T180 T188:T189 T192:T193 T196:T197 T200:T201 T204:T206 T209:T211 T216:T217 T220:T227 T232:T237 T240:T248 T251:T259 T262:T273 T278:T279 T282:T284 T287:T289 T292:T294 T297:T302 T305:T310 T313:T318 T321:T326 T331:T336 T339:T344 T357 T362:T368 T371:T385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4">
    <pageSetUpPr fitToPage="1"/>
  </sheetPr>
  <dimension ref="A1:U83"/>
  <sheetViews>
    <sheetView showGridLines="0" zoomScale="130" zoomScaleNormal="130" zoomScalePageLayoutView="80" workbookViewId="0">
      <selection activeCell="Q6" sqref="Q6:R6"/>
    </sheetView>
  </sheetViews>
  <sheetFormatPr defaultColWidth="7.6328125" defaultRowHeight="14.5" x14ac:dyDescent="0.35"/>
  <cols>
    <col min="1" max="4" width="4.6328125" customWidth="1"/>
    <col min="5" max="5" width="8" customWidth="1"/>
    <col min="6" max="6" width="8.36328125" customWidth="1"/>
    <col min="7" max="9" width="4.6328125" customWidth="1"/>
    <col min="10" max="10" width="8.36328125" customWidth="1"/>
    <col min="11" max="11" width="4.6328125" customWidth="1"/>
    <col min="12" max="12" width="7" customWidth="1"/>
    <col min="13" max="13" width="4.6328125" customWidth="1"/>
    <col min="14" max="14" width="8" customWidth="1"/>
    <col min="15" max="17" width="4.6328125" customWidth="1"/>
    <col min="18" max="18" width="6.36328125" customWidth="1"/>
    <col min="19" max="19" width="4.36328125" customWidth="1"/>
    <col min="20" max="20" width="16.36328125" customWidth="1"/>
    <col min="21" max="21" width="51.36328125" customWidth="1"/>
  </cols>
  <sheetData>
    <row r="1" spans="1:21" ht="26" x14ac:dyDescent="0.35">
      <c r="A1" s="12" t="s">
        <v>217</v>
      </c>
      <c r="T1" s="97" t="s">
        <v>267</v>
      </c>
      <c r="U1" s="97" t="s">
        <v>268</v>
      </c>
    </row>
    <row r="3" spans="1:21" x14ac:dyDescent="0.35">
      <c r="A3" t="s">
        <v>218</v>
      </c>
    </row>
    <row r="5" spans="1:21" x14ac:dyDescent="0.35">
      <c r="P5" s="256" t="s">
        <v>219</v>
      </c>
      <c r="Q5" s="256"/>
      <c r="R5" s="256"/>
    </row>
    <row r="6" spans="1:21" ht="15" customHeight="1" x14ac:dyDescent="0.35">
      <c r="A6" s="255" t="s">
        <v>110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16"/>
      <c r="R6" s="216"/>
      <c r="T6" s="98" t="s">
        <v>269</v>
      </c>
      <c r="U6" s="99"/>
    </row>
    <row r="7" spans="1:21" ht="15" customHeight="1" x14ac:dyDescent="0.35">
      <c r="A7" s="253" t="s">
        <v>112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16"/>
      <c r="R7" s="216"/>
      <c r="T7" s="98" t="s">
        <v>269</v>
      </c>
      <c r="U7" s="99"/>
    </row>
    <row r="8" spans="1:21" ht="15" customHeight="1" x14ac:dyDescent="0.35">
      <c r="A8" s="253" t="s">
        <v>113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16"/>
      <c r="R8" s="216"/>
      <c r="T8" s="98" t="s">
        <v>269</v>
      </c>
      <c r="U8" s="99"/>
    </row>
    <row r="9" spans="1:21" ht="15" customHeight="1" x14ac:dyDescent="0.35">
      <c r="A9" s="253" t="s">
        <v>114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16"/>
      <c r="R9" s="216"/>
      <c r="T9" s="98" t="s">
        <v>269</v>
      </c>
      <c r="U9" s="99"/>
    </row>
    <row r="10" spans="1:21" ht="15" customHeight="1" x14ac:dyDescent="0.35">
      <c r="A10" s="253" t="s">
        <v>266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16"/>
      <c r="R10" s="216"/>
      <c r="T10" s="98" t="s">
        <v>269</v>
      </c>
      <c r="U10" s="99"/>
    </row>
    <row r="11" spans="1:21" ht="15" customHeight="1" x14ac:dyDescent="0.35">
      <c r="A11" s="253" t="s">
        <v>116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16"/>
      <c r="R11" s="216"/>
      <c r="T11" s="98" t="s">
        <v>269</v>
      </c>
      <c r="U11" s="99"/>
    </row>
    <row r="12" spans="1:21" ht="15" customHeight="1" x14ac:dyDescent="0.35">
      <c r="A12" s="253" t="s">
        <v>117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16"/>
      <c r="R12" s="216"/>
      <c r="T12" s="98" t="s">
        <v>269</v>
      </c>
      <c r="U12" s="99"/>
    </row>
    <row r="13" spans="1:21" ht="15" customHeight="1" x14ac:dyDescent="0.35">
      <c r="A13" s="253" t="s">
        <v>118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16"/>
      <c r="R13" s="216"/>
      <c r="T13" s="98" t="s">
        <v>269</v>
      </c>
      <c r="U13" s="99"/>
    </row>
    <row r="14" spans="1:21" ht="15" customHeight="1" x14ac:dyDescent="0.35">
      <c r="A14" s="253" t="s">
        <v>124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4"/>
      <c r="Q14" s="216"/>
      <c r="R14" s="216"/>
      <c r="T14" s="98" t="s">
        <v>269</v>
      </c>
      <c r="U14" s="99"/>
    </row>
    <row r="15" spans="1:21" ht="15" customHeight="1" x14ac:dyDescent="0.35">
      <c r="A15" s="253" t="s">
        <v>125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4"/>
      <c r="Q15" s="216"/>
      <c r="R15" s="216"/>
      <c r="T15" s="98" t="s">
        <v>269</v>
      </c>
      <c r="U15" s="99"/>
    </row>
    <row r="16" spans="1:21" ht="15" customHeight="1" x14ac:dyDescent="0.35"/>
    <row r="17" spans="1:21" ht="41" customHeight="1" x14ac:dyDescent="0.35">
      <c r="A17" s="234" t="s">
        <v>256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</row>
    <row r="18" spans="1:21" x14ac:dyDescent="0.35">
      <c r="A18" s="5">
        <v>1</v>
      </c>
      <c r="B18" s="208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10"/>
      <c r="T18" s="98" t="s">
        <v>269</v>
      </c>
      <c r="U18" s="99"/>
    </row>
    <row r="19" spans="1:21" x14ac:dyDescent="0.35">
      <c r="A19" s="5">
        <v>2</v>
      </c>
      <c r="B19" s="208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10"/>
      <c r="T19" s="98" t="s">
        <v>269</v>
      </c>
      <c r="U19" s="99"/>
    </row>
    <row r="20" spans="1:21" x14ac:dyDescent="0.35">
      <c r="A20" s="5">
        <v>3</v>
      </c>
      <c r="B20" s="208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10"/>
      <c r="T20" s="98" t="s">
        <v>269</v>
      </c>
      <c r="U20" s="99"/>
    </row>
    <row r="21" spans="1:21" x14ac:dyDescent="0.35">
      <c r="A21" s="5">
        <v>4</v>
      </c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10"/>
      <c r="T21" s="98" t="s">
        <v>269</v>
      </c>
      <c r="U21" s="99"/>
    </row>
    <row r="22" spans="1:21" x14ac:dyDescent="0.35">
      <c r="A22" s="5">
        <v>5</v>
      </c>
      <c r="B22" s="208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10"/>
      <c r="T22" s="98" t="s">
        <v>269</v>
      </c>
      <c r="U22" s="99"/>
    </row>
    <row r="23" spans="1:21" x14ac:dyDescent="0.35">
      <c r="A23" s="5">
        <v>6</v>
      </c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10"/>
      <c r="T23" s="98" t="s">
        <v>269</v>
      </c>
      <c r="U23" s="99"/>
    </row>
    <row r="24" spans="1:21" x14ac:dyDescent="0.35">
      <c r="A24" s="5">
        <v>7</v>
      </c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10"/>
      <c r="T24" s="98" t="s">
        <v>269</v>
      </c>
      <c r="U24" s="99"/>
    </row>
    <row r="25" spans="1:21" x14ac:dyDescent="0.35">
      <c r="A25" s="5">
        <v>8</v>
      </c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10"/>
      <c r="T25" s="98" t="s">
        <v>269</v>
      </c>
      <c r="U25" s="99"/>
    </row>
    <row r="26" spans="1:21" x14ac:dyDescent="0.35">
      <c r="A26" s="5">
        <v>9</v>
      </c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10"/>
      <c r="T26" s="98" t="s">
        <v>269</v>
      </c>
      <c r="U26" s="99"/>
    </row>
    <row r="28" spans="1:21" ht="27.75" customHeight="1" x14ac:dyDescent="0.35">
      <c r="A28" s="234" t="s">
        <v>257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</row>
    <row r="29" spans="1:21" x14ac:dyDescent="0.35">
      <c r="A29" s="5">
        <v>1</v>
      </c>
      <c r="B29" s="208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10"/>
      <c r="T29" s="98" t="s">
        <v>269</v>
      </c>
      <c r="U29" s="99"/>
    </row>
    <row r="30" spans="1:21" x14ac:dyDescent="0.35">
      <c r="A30" s="5">
        <v>2</v>
      </c>
      <c r="B30" s="208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10"/>
      <c r="T30" s="98" t="s">
        <v>269</v>
      </c>
      <c r="U30" s="99"/>
    </row>
    <row r="31" spans="1:21" x14ac:dyDescent="0.35">
      <c r="A31" s="5">
        <v>3</v>
      </c>
      <c r="B31" s="208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10"/>
      <c r="T31" s="98" t="s">
        <v>269</v>
      </c>
      <c r="U31" s="99"/>
    </row>
    <row r="32" spans="1:21" x14ac:dyDescent="0.35">
      <c r="A32" s="5">
        <v>4</v>
      </c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10"/>
      <c r="T32" s="98" t="s">
        <v>269</v>
      </c>
      <c r="U32" s="99"/>
    </row>
    <row r="33" spans="1:21" x14ac:dyDescent="0.35">
      <c r="A33" s="5">
        <v>5</v>
      </c>
      <c r="B33" s="208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10"/>
      <c r="T33" s="98" t="s">
        <v>269</v>
      </c>
      <c r="U33" s="99"/>
    </row>
    <row r="34" spans="1:21" x14ac:dyDescent="0.35">
      <c r="A34" s="5">
        <v>6</v>
      </c>
      <c r="B34" s="208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10"/>
      <c r="T34" s="98" t="s">
        <v>269</v>
      </c>
      <c r="U34" s="99"/>
    </row>
    <row r="35" spans="1:21" x14ac:dyDescent="0.35">
      <c r="A35" s="5">
        <v>7</v>
      </c>
      <c r="B35" s="208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10"/>
      <c r="T35" s="98" t="s">
        <v>269</v>
      </c>
      <c r="U35" s="99"/>
    </row>
    <row r="36" spans="1:21" x14ac:dyDescent="0.35">
      <c r="A36" s="5">
        <v>8</v>
      </c>
      <c r="B36" s="208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10"/>
      <c r="T36" s="98" t="s">
        <v>269</v>
      </c>
      <c r="U36" s="99"/>
    </row>
    <row r="37" spans="1:21" x14ac:dyDescent="0.35">
      <c r="A37" s="5">
        <v>9</v>
      </c>
      <c r="B37" s="208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10"/>
      <c r="T37" s="98" t="s">
        <v>269</v>
      </c>
      <c r="U37" s="99"/>
    </row>
    <row r="39" spans="1:21" ht="41" customHeight="1" x14ac:dyDescent="0.35">
      <c r="A39" s="234" t="s">
        <v>258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</row>
    <row r="40" spans="1:21" x14ac:dyDescent="0.35">
      <c r="A40" s="5">
        <v>1</v>
      </c>
      <c r="B40" s="208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10"/>
      <c r="T40" s="98" t="s">
        <v>269</v>
      </c>
      <c r="U40" s="99"/>
    </row>
    <row r="41" spans="1:21" x14ac:dyDescent="0.35">
      <c r="A41" s="5">
        <v>2</v>
      </c>
      <c r="B41" s="208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10"/>
      <c r="T41" s="98" t="s">
        <v>269</v>
      </c>
      <c r="U41" s="99"/>
    </row>
    <row r="42" spans="1:21" x14ac:dyDescent="0.35">
      <c r="A42" s="5">
        <v>3</v>
      </c>
      <c r="B42" s="208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10"/>
      <c r="T42" s="98" t="s">
        <v>269</v>
      </c>
      <c r="U42" s="99"/>
    </row>
    <row r="43" spans="1:21" x14ac:dyDescent="0.35">
      <c r="A43" s="5">
        <v>4</v>
      </c>
      <c r="B43" s="208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10"/>
      <c r="T43" s="98" t="s">
        <v>269</v>
      </c>
      <c r="U43" s="99"/>
    </row>
    <row r="44" spans="1:21" x14ac:dyDescent="0.35">
      <c r="A44" s="5">
        <v>5</v>
      </c>
      <c r="B44" s="208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10"/>
      <c r="T44" s="98" t="s">
        <v>269</v>
      </c>
      <c r="U44" s="99"/>
    </row>
    <row r="46" spans="1:21" ht="41" customHeight="1" x14ac:dyDescent="0.35">
      <c r="A46" s="234" t="s">
        <v>259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</row>
    <row r="47" spans="1:21" x14ac:dyDescent="0.35">
      <c r="A47" s="5">
        <v>1</v>
      </c>
      <c r="B47" s="208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10"/>
      <c r="T47" s="98" t="s">
        <v>269</v>
      </c>
      <c r="U47" s="99"/>
    </row>
    <row r="48" spans="1:21" x14ac:dyDescent="0.35">
      <c r="A48" s="5">
        <v>2</v>
      </c>
      <c r="B48" s="208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10"/>
      <c r="T48" s="98" t="s">
        <v>269</v>
      </c>
      <c r="U48" s="99"/>
    </row>
    <row r="49" spans="1:21" x14ac:dyDescent="0.35">
      <c r="A49" s="5">
        <v>3</v>
      </c>
      <c r="B49" s="208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10"/>
      <c r="T49" s="98" t="s">
        <v>269</v>
      </c>
      <c r="U49" s="99"/>
    </row>
    <row r="50" spans="1:21" x14ac:dyDescent="0.35">
      <c r="A50" s="5">
        <v>4</v>
      </c>
      <c r="B50" s="208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10"/>
      <c r="T50" s="98" t="s">
        <v>269</v>
      </c>
      <c r="U50" s="99"/>
    </row>
    <row r="51" spans="1:21" x14ac:dyDescent="0.35">
      <c r="A51" s="5">
        <v>5</v>
      </c>
      <c r="B51" s="208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10"/>
      <c r="T51" s="98" t="s">
        <v>269</v>
      </c>
      <c r="U51" s="99"/>
    </row>
    <row r="52" spans="1:21" x14ac:dyDescent="0.35">
      <c r="A52" s="1"/>
    </row>
    <row r="53" spans="1:21" ht="25.5" customHeight="1" x14ac:dyDescent="0.35">
      <c r="A53" s="252" t="s">
        <v>260</v>
      </c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</row>
    <row r="54" spans="1:21" x14ac:dyDescent="0.35">
      <c r="A54" s="5">
        <v>1</v>
      </c>
      <c r="B54" s="208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10"/>
      <c r="T54" s="98" t="s">
        <v>269</v>
      </c>
      <c r="U54" s="99"/>
    </row>
    <row r="55" spans="1:21" x14ac:dyDescent="0.35">
      <c r="A55" s="5">
        <v>2</v>
      </c>
      <c r="B55" s="208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10"/>
      <c r="T55" s="98" t="s">
        <v>269</v>
      </c>
      <c r="U55" s="99"/>
    </row>
    <row r="56" spans="1:21" x14ac:dyDescent="0.35">
      <c r="A56" s="5">
        <v>3</v>
      </c>
      <c r="B56" s="208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10"/>
      <c r="T56" s="98" t="s">
        <v>269</v>
      </c>
      <c r="U56" s="99"/>
    </row>
    <row r="57" spans="1:21" x14ac:dyDescent="0.35">
      <c r="A57" s="5">
        <v>4</v>
      </c>
      <c r="B57" s="208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10"/>
      <c r="T57" s="98" t="s">
        <v>269</v>
      </c>
      <c r="U57" s="99"/>
    </row>
    <row r="58" spans="1:21" x14ac:dyDescent="0.35">
      <c r="A58" s="5">
        <v>5</v>
      </c>
      <c r="B58" s="208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10"/>
      <c r="T58" s="98" t="s">
        <v>269</v>
      </c>
      <c r="U58" s="99"/>
    </row>
    <row r="60" spans="1:21" x14ac:dyDescent="0.35">
      <c r="A60" t="s">
        <v>220</v>
      </c>
    </row>
    <row r="62" spans="1:21" ht="15" customHeight="1" x14ac:dyDescent="0.35">
      <c r="A62" s="207" t="s">
        <v>261</v>
      </c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</row>
    <row r="63" spans="1:21" x14ac:dyDescent="0.35">
      <c r="B63" s="226" t="s">
        <v>221</v>
      </c>
      <c r="C63" s="227"/>
      <c r="D63" s="227"/>
      <c r="E63" s="227"/>
      <c r="F63" s="227"/>
      <c r="G63" s="228"/>
      <c r="H63" s="226" t="s">
        <v>262</v>
      </c>
      <c r="I63" s="227"/>
      <c r="J63" s="227"/>
      <c r="K63" s="227"/>
      <c r="L63" s="227"/>
      <c r="M63" s="227"/>
      <c r="N63" s="228"/>
      <c r="O63" s="226" t="s">
        <v>263</v>
      </c>
      <c r="P63" s="227"/>
      <c r="Q63" s="227"/>
      <c r="R63" s="228"/>
    </row>
    <row r="64" spans="1:21" x14ac:dyDescent="0.35">
      <c r="A64" s="5">
        <v>1</v>
      </c>
      <c r="B64" s="217"/>
      <c r="C64" s="218"/>
      <c r="D64" s="218"/>
      <c r="E64" s="218"/>
      <c r="F64" s="218"/>
      <c r="G64" s="218"/>
      <c r="H64" s="217"/>
      <c r="I64" s="218"/>
      <c r="J64" s="218"/>
      <c r="K64" s="218"/>
      <c r="L64" s="218"/>
      <c r="M64" s="218"/>
      <c r="N64" s="219"/>
      <c r="O64" s="216"/>
      <c r="P64" s="216"/>
      <c r="Q64" s="216"/>
      <c r="R64" s="216"/>
      <c r="T64" s="98" t="s">
        <v>269</v>
      </c>
      <c r="U64" s="99"/>
    </row>
    <row r="65" spans="1:21" x14ac:dyDescent="0.35">
      <c r="A65" s="5">
        <v>2</v>
      </c>
      <c r="B65" s="217"/>
      <c r="C65" s="218"/>
      <c r="D65" s="218"/>
      <c r="E65" s="218"/>
      <c r="F65" s="218"/>
      <c r="G65" s="218"/>
      <c r="H65" s="217"/>
      <c r="I65" s="218"/>
      <c r="J65" s="218"/>
      <c r="K65" s="218"/>
      <c r="L65" s="218"/>
      <c r="M65" s="218"/>
      <c r="N65" s="219"/>
      <c r="O65" s="216"/>
      <c r="P65" s="216"/>
      <c r="Q65" s="216"/>
      <c r="R65" s="216"/>
      <c r="T65" s="98" t="s">
        <v>269</v>
      </c>
      <c r="U65" s="99"/>
    </row>
    <row r="66" spans="1:21" x14ac:dyDescent="0.35">
      <c r="A66" s="5">
        <v>3</v>
      </c>
      <c r="B66" s="217"/>
      <c r="C66" s="218"/>
      <c r="D66" s="218"/>
      <c r="E66" s="218"/>
      <c r="F66" s="218"/>
      <c r="G66" s="218"/>
      <c r="H66" s="217"/>
      <c r="I66" s="218"/>
      <c r="J66" s="218"/>
      <c r="K66" s="218"/>
      <c r="L66" s="218"/>
      <c r="M66" s="218"/>
      <c r="N66" s="219"/>
      <c r="O66" s="216"/>
      <c r="P66" s="216"/>
      <c r="Q66" s="216"/>
      <c r="R66" s="216"/>
      <c r="T66" s="98" t="s">
        <v>269</v>
      </c>
      <c r="U66" s="99"/>
    </row>
    <row r="67" spans="1:21" x14ac:dyDescent="0.35">
      <c r="A67" s="5">
        <v>4</v>
      </c>
      <c r="B67" s="217"/>
      <c r="C67" s="218"/>
      <c r="D67" s="218"/>
      <c r="E67" s="218"/>
      <c r="F67" s="218"/>
      <c r="G67" s="218"/>
      <c r="H67" s="217"/>
      <c r="I67" s="218"/>
      <c r="J67" s="218"/>
      <c r="K67" s="218"/>
      <c r="L67" s="218"/>
      <c r="M67" s="218"/>
      <c r="N67" s="219"/>
      <c r="O67" s="216"/>
      <c r="P67" s="216"/>
      <c r="Q67" s="216"/>
      <c r="R67" s="216"/>
      <c r="T67" s="98" t="s">
        <v>269</v>
      </c>
      <c r="U67" s="99"/>
    </row>
    <row r="68" spans="1:21" x14ac:dyDescent="0.35">
      <c r="A68" s="5">
        <v>5</v>
      </c>
      <c r="B68" s="217"/>
      <c r="C68" s="218"/>
      <c r="D68" s="218"/>
      <c r="E68" s="218"/>
      <c r="F68" s="218"/>
      <c r="G68" s="218"/>
      <c r="H68" s="217"/>
      <c r="I68" s="218"/>
      <c r="J68" s="218"/>
      <c r="K68" s="218"/>
      <c r="L68" s="218"/>
      <c r="M68" s="218"/>
      <c r="N68" s="219"/>
      <c r="O68" s="216"/>
      <c r="P68" s="216"/>
      <c r="Q68" s="216"/>
      <c r="R68" s="216"/>
      <c r="T68" s="98" t="s">
        <v>269</v>
      </c>
      <c r="U68" s="99"/>
    </row>
    <row r="69" spans="1:21" x14ac:dyDescent="0.35">
      <c r="A69" s="5">
        <v>6</v>
      </c>
      <c r="B69" s="217"/>
      <c r="C69" s="218"/>
      <c r="D69" s="218"/>
      <c r="E69" s="218"/>
      <c r="F69" s="218"/>
      <c r="G69" s="218"/>
      <c r="H69" s="217"/>
      <c r="I69" s="218"/>
      <c r="J69" s="218"/>
      <c r="K69" s="218"/>
      <c r="L69" s="218"/>
      <c r="M69" s="218"/>
      <c r="N69" s="219"/>
      <c r="O69" s="216"/>
      <c r="P69" s="216"/>
      <c r="Q69" s="216"/>
      <c r="R69" s="216"/>
      <c r="T69" s="98" t="s">
        <v>269</v>
      </c>
      <c r="U69" s="99"/>
    </row>
    <row r="70" spans="1:21" x14ac:dyDescent="0.35">
      <c r="A70" s="5">
        <v>7</v>
      </c>
      <c r="B70" s="217"/>
      <c r="C70" s="218"/>
      <c r="D70" s="218"/>
      <c r="E70" s="218"/>
      <c r="F70" s="218"/>
      <c r="G70" s="218"/>
      <c r="H70" s="217"/>
      <c r="I70" s="218"/>
      <c r="J70" s="218"/>
      <c r="K70" s="218"/>
      <c r="L70" s="218"/>
      <c r="M70" s="218"/>
      <c r="N70" s="219"/>
      <c r="O70" s="216"/>
      <c r="P70" s="216"/>
      <c r="Q70" s="216"/>
      <c r="R70" s="216"/>
      <c r="T70" s="98" t="s">
        <v>269</v>
      </c>
      <c r="U70" s="99"/>
    </row>
    <row r="71" spans="1:21" x14ac:dyDescent="0.35">
      <c r="A71" s="5">
        <v>8</v>
      </c>
      <c r="B71" s="217"/>
      <c r="C71" s="218"/>
      <c r="D71" s="218"/>
      <c r="E71" s="218"/>
      <c r="F71" s="218"/>
      <c r="G71" s="218"/>
      <c r="H71" s="217"/>
      <c r="I71" s="218"/>
      <c r="J71" s="218"/>
      <c r="K71" s="218"/>
      <c r="L71" s="218"/>
      <c r="M71" s="218"/>
      <c r="N71" s="219"/>
      <c r="O71" s="216"/>
      <c r="P71" s="216"/>
      <c r="Q71" s="216"/>
      <c r="R71" s="216"/>
      <c r="T71" s="98" t="s">
        <v>269</v>
      </c>
      <c r="U71" s="99"/>
    </row>
    <row r="72" spans="1:21" x14ac:dyDescent="0.35">
      <c r="A72" s="5">
        <v>9</v>
      </c>
      <c r="B72" s="217"/>
      <c r="C72" s="218"/>
      <c r="D72" s="218"/>
      <c r="E72" s="218"/>
      <c r="F72" s="218"/>
      <c r="G72" s="218"/>
      <c r="H72" s="217"/>
      <c r="I72" s="218"/>
      <c r="J72" s="218"/>
      <c r="K72" s="218"/>
      <c r="L72" s="218"/>
      <c r="M72" s="218"/>
      <c r="N72" s="219"/>
      <c r="O72" s="216"/>
      <c r="P72" s="216"/>
      <c r="Q72" s="216"/>
      <c r="R72" s="216"/>
      <c r="T72" s="98" t="s">
        <v>269</v>
      </c>
      <c r="U72" s="99"/>
    </row>
    <row r="74" spans="1:21" ht="15" customHeight="1" x14ac:dyDescent="0.35">
      <c r="A74" s="257" t="s">
        <v>313</v>
      </c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</row>
    <row r="75" spans="1:21" x14ac:dyDescent="0.35">
      <c r="A75" s="5">
        <v>1</v>
      </c>
      <c r="B75" s="208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10"/>
      <c r="T75" s="98" t="s">
        <v>269</v>
      </c>
      <c r="U75" s="99"/>
    </row>
    <row r="76" spans="1:21" x14ac:dyDescent="0.35">
      <c r="A76" s="5">
        <v>2</v>
      </c>
      <c r="B76" s="208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10"/>
      <c r="T76" s="98" t="s">
        <v>269</v>
      </c>
      <c r="U76" s="99"/>
    </row>
    <row r="77" spans="1:21" x14ac:dyDescent="0.35">
      <c r="A77" s="5">
        <v>3</v>
      </c>
      <c r="B77" s="208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10"/>
      <c r="T77" s="98" t="s">
        <v>269</v>
      </c>
      <c r="U77" s="99"/>
    </row>
    <row r="78" spans="1:21" x14ac:dyDescent="0.35">
      <c r="A78" s="5">
        <v>4</v>
      </c>
      <c r="B78" s="208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10"/>
      <c r="T78" s="98" t="s">
        <v>269</v>
      </c>
      <c r="U78" s="99"/>
    </row>
    <row r="79" spans="1:21" x14ac:dyDescent="0.35">
      <c r="A79" s="5">
        <v>5</v>
      </c>
      <c r="B79" s="208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10"/>
      <c r="T79" s="98" t="s">
        <v>269</v>
      </c>
      <c r="U79" s="99"/>
    </row>
    <row r="80" spans="1:21" x14ac:dyDescent="0.35">
      <c r="A80" s="5">
        <v>6</v>
      </c>
      <c r="B80" s="208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10"/>
      <c r="T80" s="98" t="s">
        <v>269</v>
      </c>
      <c r="U80" s="99"/>
    </row>
    <row r="81" spans="1:21" x14ac:dyDescent="0.35">
      <c r="A81" s="5">
        <v>7</v>
      </c>
      <c r="B81" s="208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10"/>
      <c r="T81" s="98" t="s">
        <v>269</v>
      </c>
      <c r="U81" s="99"/>
    </row>
    <row r="82" spans="1:21" x14ac:dyDescent="0.35">
      <c r="A82" s="5">
        <v>8</v>
      </c>
      <c r="B82" s="208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10"/>
      <c r="T82" s="98" t="s">
        <v>269</v>
      </c>
      <c r="U82" s="99"/>
    </row>
    <row r="83" spans="1:21" x14ac:dyDescent="0.35">
      <c r="A83" s="5">
        <v>9</v>
      </c>
      <c r="B83" s="208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10"/>
      <c r="T83" s="98" t="s">
        <v>269</v>
      </c>
      <c r="U83" s="99"/>
    </row>
  </sheetData>
  <sheetProtection password="E155" sheet="1" objects="1" scenarios="1" formatRows="0"/>
  <mergeCells count="100">
    <mergeCell ref="H65:N65"/>
    <mergeCell ref="O65:R65"/>
    <mergeCell ref="B70:G70"/>
    <mergeCell ref="H70:N70"/>
    <mergeCell ref="O70:R70"/>
    <mergeCell ref="B66:G66"/>
    <mergeCell ref="H66:N66"/>
    <mergeCell ref="O66:R66"/>
    <mergeCell ref="B67:G67"/>
    <mergeCell ref="H67:N67"/>
    <mergeCell ref="O67:R67"/>
    <mergeCell ref="B69:G69"/>
    <mergeCell ref="H69:N69"/>
    <mergeCell ref="O69:R69"/>
    <mergeCell ref="O64:R64"/>
    <mergeCell ref="B83:R83"/>
    <mergeCell ref="B20:R20"/>
    <mergeCell ref="B31:R31"/>
    <mergeCell ref="A74:R74"/>
    <mergeCell ref="B75:R75"/>
    <mergeCell ref="B76:R76"/>
    <mergeCell ref="B77:R77"/>
    <mergeCell ref="B71:G71"/>
    <mergeCell ref="H71:N71"/>
    <mergeCell ref="O71:R71"/>
    <mergeCell ref="B72:G72"/>
    <mergeCell ref="H72:N72"/>
    <mergeCell ref="O72:R72"/>
    <mergeCell ref="B79:R79"/>
    <mergeCell ref="B80:R80"/>
    <mergeCell ref="B48:R48"/>
    <mergeCell ref="B44:R44"/>
    <mergeCell ref="B37:R37"/>
    <mergeCell ref="B41:R41"/>
    <mergeCell ref="B42:R42"/>
    <mergeCell ref="B81:R81"/>
    <mergeCell ref="B82:R82"/>
    <mergeCell ref="B49:R49"/>
    <mergeCell ref="B50:R50"/>
    <mergeCell ref="B51:R51"/>
    <mergeCell ref="B55:R55"/>
    <mergeCell ref="B56:R56"/>
    <mergeCell ref="B57:R57"/>
    <mergeCell ref="B58:R58"/>
    <mergeCell ref="B78:R78"/>
    <mergeCell ref="B68:G68"/>
    <mergeCell ref="H68:N68"/>
    <mergeCell ref="O68:R68"/>
    <mergeCell ref="B65:G65"/>
    <mergeCell ref="B64:G64"/>
    <mergeCell ref="H64:N64"/>
    <mergeCell ref="B32:R32"/>
    <mergeCell ref="B33:R33"/>
    <mergeCell ref="B34:R34"/>
    <mergeCell ref="B35:R35"/>
    <mergeCell ref="B36:R36"/>
    <mergeCell ref="B22:R22"/>
    <mergeCell ref="B23:R23"/>
    <mergeCell ref="B24:R24"/>
    <mergeCell ref="B25:R25"/>
    <mergeCell ref="B26:R26"/>
    <mergeCell ref="A6:P6"/>
    <mergeCell ref="Q12:R12"/>
    <mergeCell ref="Q13:R13"/>
    <mergeCell ref="P5:R5"/>
    <mergeCell ref="A17:R17"/>
    <mergeCell ref="Q6:R6"/>
    <mergeCell ref="Q7:R7"/>
    <mergeCell ref="Q8:R8"/>
    <mergeCell ref="Q9:R9"/>
    <mergeCell ref="Q10:R10"/>
    <mergeCell ref="Q11:R11"/>
    <mergeCell ref="A8:P8"/>
    <mergeCell ref="A9:P9"/>
    <mergeCell ref="A10:P10"/>
    <mergeCell ref="A11:P11"/>
    <mergeCell ref="A12:P12"/>
    <mergeCell ref="A13:P13"/>
    <mergeCell ref="A7:P7"/>
    <mergeCell ref="B18:R18"/>
    <mergeCell ref="A14:P14"/>
    <mergeCell ref="A15:P15"/>
    <mergeCell ref="Q14:R14"/>
    <mergeCell ref="Q15:R15"/>
    <mergeCell ref="B19:R19"/>
    <mergeCell ref="A28:R28"/>
    <mergeCell ref="B29:R29"/>
    <mergeCell ref="B30:R30"/>
    <mergeCell ref="B63:G63"/>
    <mergeCell ref="H63:N63"/>
    <mergeCell ref="O63:R63"/>
    <mergeCell ref="A62:R62"/>
    <mergeCell ref="A53:R53"/>
    <mergeCell ref="B54:R54"/>
    <mergeCell ref="A46:R46"/>
    <mergeCell ref="B47:R47"/>
    <mergeCell ref="A39:R39"/>
    <mergeCell ref="B40:R40"/>
    <mergeCell ref="B43:R43"/>
    <mergeCell ref="B21:R21"/>
  </mergeCells>
  <phoneticPr fontId="9" type="noConversion"/>
  <dataValidations count="1">
    <dataValidation type="decimal" operator="greaterThanOrEqual" showInputMessage="1" showErrorMessage="1" errorTitle="Aviso" error="Campo numérico!" promptTitle="Informação" prompt="Campo numérico." sqref="Q6:R15" xr:uid="{00000000-0002-0000-0500-000000000000}">
      <formula1>0</formula1>
    </dataValidation>
  </dataValidations>
  <pageMargins left="0.59055118110236227" right="0.39370078740157483" top="0.74803149606299213" bottom="0.74803149606299213" header="0.31496062992125984" footer="0.31496062992125984"/>
  <pageSetup paperSize="9" scale="53" fitToHeight="0" orientation="portrait" horizontalDpi="4294967295" verticalDpi="4294967295" r:id="rId1"/>
  <headerFooter>
    <oddHeader>&amp;L&amp;"-,Negrito"&amp;22ESTG</oddHeader>
    <oddFooter>&amp;R&amp;8Pág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PontuacaoDimensao!$A$118:$A$120</xm:f>
          </x14:formula1>
          <xm:sqref>T6:T15 T75:T83 T47:T51 T54:T58 T29:T37 T40:T44 T64:T72 T18:T26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5">
    <pageSetUpPr fitToPage="1"/>
  </sheetPr>
  <dimension ref="A1:M120"/>
  <sheetViews>
    <sheetView showGridLines="0" zoomScale="70" zoomScaleNormal="70" zoomScaleSheetLayoutView="70" zoomScalePageLayoutView="70" workbookViewId="0">
      <selection activeCell="G30" sqref="G30"/>
    </sheetView>
  </sheetViews>
  <sheetFormatPr defaultColWidth="10.81640625" defaultRowHeight="13" x14ac:dyDescent="0.3"/>
  <cols>
    <col min="1" max="1" width="15.36328125" style="61" customWidth="1"/>
    <col min="2" max="3" width="10.81640625" style="62" customWidth="1"/>
    <col min="4" max="4" width="17.36328125" style="62" customWidth="1"/>
    <col min="5" max="5" width="7.6328125" style="62" customWidth="1"/>
    <col min="6" max="6" width="7.36328125" style="62" customWidth="1"/>
    <col min="7" max="7" width="112.36328125" style="62" customWidth="1"/>
    <col min="8" max="8" width="9.1796875" style="63" customWidth="1"/>
    <col min="9" max="9" width="19.81640625" style="63" customWidth="1"/>
    <col min="10" max="11" width="10.81640625" style="63" customWidth="1"/>
    <col min="12" max="12" width="15.36328125" style="64" customWidth="1"/>
    <col min="13" max="13" width="14" style="64" customWidth="1"/>
    <col min="14" max="16384" width="10.81640625" style="13"/>
  </cols>
  <sheetData>
    <row r="1" spans="1:13" ht="15.5" x14ac:dyDescent="0.35">
      <c r="A1" s="277" t="s">
        <v>224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3" spans="1:13" s="19" customFormat="1" ht="60.75" customHeight="1" x14ac:dyDescent="0.3">
      <c r="A3" s="14" t="s">
        <v>0</v>
      </c>
      <c r="B3" s="14" t="s">
        <v>1</v>
      </c>
      <c r="C3" s="14" t="s">
        <v>2</v>
      </c>
      <c r="D3" s="15" t="s">
        <v>223</v>
      </c>
      <c r="E3" s="14" t="s">
        <v>3</v>
      </c>
      <c r="F3" s="14" t="s">
        <v>4</v>
      </c>
      <c r="G3" s="16" t="s">
        <v>5</v>
      </c>
      <c r="H3" s="17" t="s">
        <v>6</v>
      </c>
      <c r="I3" s="17" t="s">
        <v>7</v>
      </c>
      <c r="J3" s="17" t="s">
        <v>8</v>
      </c>
      <c r="K3" s="18" t="s">
        <v>9</v>
      </c>
      <c r="L3" s="65" t="s">
        <v>226</v>
      </c>
      <c r="M3" s="65" t="s">
        <v>227</v>
      </c>
    </row>
    <row r="4" spans="1:13" s="19" customFormat="1" x14ac:dyDescent="0.3">
      <c r="A4" s="282" t="s">
        <v>10</v>
      </c>
      <c r="B4" s="263" t="s">
        <v>11</v>
      </c>
      <c r="C4" s="263">
        <v>100</v>
      </c>
      <c r="D4" s="275" t="s">
        <v>12</v>
      </c>
      <c r="E4" s="260">
        <v>70</v>
      </c>
      <c r="F4" s="260">
        <v>100</v>
      </c>
      <c r="G4" s="20" t="s">
        <v>13</v>
      </c>
      <c r="H4" s="173">
        <f>1.5*MáxMeses/'FAD-Identificacao'!$Q$5</f>
        <v>1.5</v>
      </c>
      <c r="I4" s="21" t="s">
        <v>14</v>
      </c>
      <c r="J4" s="133">
        <f>ROUNDUP(36*'FAD-Identificacao'!$Q$5/MáxMeses,0)</f>
        <v>36</v>
      </c>
      <c r="K4" s="21">
        <v>54</v>
      </c>
      <c r="L4" s="131">
        <f>'FAD-DimensaoPedagogica'!R9</f>
        <v>0</v>
      </c>
      <c r="M4" s="131">
        <f>IF(L4&lt;J4,L4*H4,K4)</f>
        <v>0</v>
      </c>
    </row>
    <row r="5" spans="1:13" s="19" customFormat="1" x14ac:dyDescent="0.3">
      <c r="A5" s="269"/>
      <c r="B5" s="259"/>
      <c r="C5" s="259"/>
      <c r="D5" s="259"/>
      <c r="E5" s="261"/>
      <c r="F5" s="261"/>
      <c r="G5" s="22" t="s">
        <v>15</v>
      </c>
      <c r="H5" s="174">
        <f>3*MáxMeses/'FAD-Identificacao'!$Q$5</f>
        <v>3</v>
      </c>
      <c r="I5" s="124" t="s">
        <v>16</v>
      </c>
      <c r="J5" s="134">
        <f>ROUNDUP(8*'FAD-Identificacao'!$Q$5/MáxMeses,0)</f>
        <v>8</v>
      </c>
      <c r="K5" s="124">
        <v>24</v>
      </c>
      <c r="L5" s="130">
        <f>COUNTA('FAD-DimensaoPedagogica'!B12:R23)</f>
        <v>0</v>
      </c>
      <c r="M5" s="130">
        <f>IF(L5&lt;J5,L5*H5,K5)</f>
        <v>0</v>
      </c>
    </row>
    <row r="6" spans="1:13" s="19" customFormat="1" x14ac:dyDescent="0.3">
      <c r="A6" s="269"/>
      <c r="B6" s="259"/>
      <c r="C6" s="259"/>
      <c r="D6" s="259"/>
      <c r="E6" s="261"/>
      <c r="F6" s="261"/>
      <c r="G6" s="22" t="s">
        <v>17</v>
      </c>
      <c r="H6" s="174">
        <f>2*MáxMeses/'FAD-Identificacao'!$Q$5</f>
        <v>2</v>
      </c>
      <c r="I6" s="124" t="s">
        <v>16</v>
      </c>
      <c r="J6" s="134">
        <f>ROUNDUP(6*3*'FAD-Identificacao'!$Q$5/MáxMeses,0)</f>
        <v>18</v>
      </c>
      <c r="K6" s="124">
        <v>36</v>
      </c>
      <c r="L6" s="130">
        <f>COUNTA('FAD-DimensaoPedagogica'!B26:R52)</f>
        <v>0</v>
      </c>
      <c r="M6" s="130">
        <f>IF(L6&lt;J6,L6*H6,K6)</f>
        <v>0</v>
      </c>
    </row>
    <row r="7" spans="1:13" s="19" customFormat="1" x14ac:dyDescent="0.3">
      <c r="A7" s="269"/>
      <c r="B7" s="259"/>
      <c r="C7" s="259"/>
      <c r="D7" s="259"/>
      <c r="E7" s="261"/>
      <c r="F7" s="261"/>
      <c r="G7" s="22" t="s">
        <v>18</v>
      </c>
      <c r="H7" s="174">
        <f>2*MáxMeses/'FAD-Identificacao'!$Q$5</f>
        <v>2</v>
      </c>
      <c r="I7" s="124" t="s">
        <v>91</v>
      </c>
      <c r="J7" s="134">
        <f>ROUNDUP(9*'FAD-Identificacao'!$Q$5/MáxMeses,0)</f>
        <v>9</v>
      </c>
      <c r="K7" s="124">
        <v>18</v>
      </c>
      <c r="L7" s="130">
        <f>COUNTA('FAD-DimensaoPedagogica'!B55:R68)</f>
        <v>0</v>
      </c>
      <c r="M7" s="130">
        <f>IF(L7&lt;J7,L7*H7,K7)</f>
        <v>0</v>
      </c>
    </row>
    <row r="8" spans="1:13" s="19" customFormat="1" x14ac:dyDescent="0.3">
      <c r="A8" s="269"/>
      <c r="B8" s="259"/>
      <c r="C8" s="259"/>
      <c r="D8" s="73" t="s">
        <v>225</v>
      </c>
      <c r="E8" s="77">
        <f>0.7*F8</f>
        <v>0</v>
      </c>
      <c r="F8" s="77">
        <f>IF(M8&gt;100,100,M8)</f>
        <v>0</v>
      </c>
      <c r="G8" s="76"/>
      <c r="H8" s="79"/>
      <c r="I8" s="79"/>
      <c r="J8" s="79"/>
      <c r="K8" s="79"/>
      <c r="L8" s="76" t="s">
        <v>225</v>
      </c>
      <c r="M8" s="89">
        <f>SUM(M4:M7)</f>
        <v>0</v>
      </c>
    </row>
    <row r="9" spans="1:13" s="19" customFormat="1" ht="14" customHeight="1" x14ac:dyDescent="0.3">
      <c r="A9" s="269"/>
      <c r="B9" s="259"/>
      <c r="C9" s="259"/>
      <c r="D9" s="275" t="s">
        <v>20</v>
      </c>
      <c r="E9" s="263">
        <v>5</v>
      </c>
      <c r="F9" s="263">
        <v>100</v>
      </c>
      <c r="G9" s="24" t="s">
        <v>21</v>
      </c>
      <c r="H9" s="17"/>
      <c r="I9" s="283" t="s">
        <v>22</v>
      </c>
      <c r="J9" s="283" t="s">
        <v>23</v>
      </c>
      <c r="K9" s="283">
        <v>40</v>
      </c>
      <c r="L9" s="278">
        <f>O57a</f>
        <v>0</v>
      </c>
      <c r="M9" s="278" t="b">
        <f>IF(L9=G10,H10,IF(L9=G11,H11,IF(L9=G12,H12)))</f>
        <v>0</v>
      </c>
    </row>
    <row r="10" spans="1:13" s="19" customFormat="1" x14ac:dyDescent="0.3">
      <c r="A10" s="269"/>
      <c r="B10" s="259"/>
      <c r="C10" s="259"/>
      <c r="D10" s="259"/>
      <c r="E10" s="259"/>
      <c r="F10" s="259"/>
      <c r="G10" s="142" t="str">
        <f>IFERROR(INDEX(Lista[#All],2,'FAD-Identificacao'!$Q$5),"Não Disponível")</f>
        <v>0</v>
      </c>
      <c r="H10" s="25">
        <v>40</v>
      </c>
      <c r="I10" s="264"/>
      <c r="J10" s="264"/>
      <c r="K10" s="264"/>
      <c r="L10" s="272"/>
      <c r="M10" s="272"/>
    </row>
    <row r="11" spans="1:13" s="19" customFormat="1" x14ac:dyDescent="0.3">
      <c r="A11" s="269"/>
      <c r="B11" s="259"/>
      <c r="C11" s="259"/>
      <c r="D11" s="259"/>
      <c r="E11" s="259"/>
      <c r="F11" s="259"/>
      <c r="G11" s="142" t="str">
        <f>IFERROR(INDEX(Lista[#All],3,'FAD-Identificacao'!$Q$5),"Não Disponível")</f>
        <v>De 1 a 3</v>
      </c>
      <c r="H11" s="25">
        <v>20</v>
      </c>
      <c r="I11" s="264"/>
      <c r="J11" s="264"/>
      <c r="K11" s="264"/>
      <c r="L11" s="272"/>
      <c r="M11" s="272"/>
    </row>
    <row r="12" spans="1:13" s="19" customFormat="1" x14ac:dyDescent="0.3">
      <c r="A12" s="269"/>
      <c r="B12" s="259"/>
      <c r="C12" s="259"/>
      <c r="D12" s="259"/>
      <c r="E12" s="259"/>
      <c r="F12" s="259"/>
      <c r="G12" s="142" t="str">
        <f>IFERROR(INDEX(Lista[#All],4,'FAD-Identificacao'!$Q$5),"Não Disponível")</f>
        <v>Mais de 3</v>
      </c>
      <c r="H12" s="25">
        <v>0</v>
      </c>
      <c r="I12" s="264"/>
      <c r="J12" s="264"/>
      <c r="K12" s="264"/>
      <c r="L12" s="272"/>
      <c r="M12" s="272"/>
    </row>
    <row r="13" spans="1:13" s="19" customFormat="1" ht="14.25" customHeight="1" x14ac:dyDescent="0.3">
      <c r="A13" s="269"/>
      <c r="B13" s="259"/>
      <c r="C13" s="259"/>
      <c r="D13" s="259"/>
      <c r="E13" s="259"/>
      <c r="F13" s="259"/>
      <c r="G13" s="27" t="s">
        <v>24</v>
      </c>
      <c r="H13" s="25"/>
      <c r="I13" s="264" t="s">
        <v>25</v>
      </c>
      <c r="J13" s="264" t="s">
        <v>23</v>
      </c>
      <c r="K13" s="264">
        <v>80</v>
      </c>
      <c r="L13" s="279">
        <f>[0]!J62a</f>
        <v>0</v>
      </c>
      <c r="M13" s="272">
        <f>IF(M12a&gt;3.4,H14,IF(M12a&gt;2.9,H15,IF(M12a&gt;2.4,H16,IF(M12a&gt;1.9,H17,IF(M12a&lt;2,H18)))))</f>
        <v>0</v>
      </c>
    </row>
    <row r="14" spans="1:13" s="19" customFormat="1" x14ac:dyDescent="0.3">
      <c r="A14" s="269"/>
      <c r="B14" s="259"/>
      <c r="C14" s="259"/>
      <c r="D14" s="259"/>
      <c r="E14" s="259"/>
      <c r="F14" s="259"/>
      <c r="G14" s="26" t="s">
        <v>197</v>
      </c>
      <c r="H14" s="25">
        <v>80</v>
      </c>
      <c r="I14" s="264"/>
      <c r="J14" s="264"/>
      <c r="K14" s="264"/>
      <c r="L14" s="279"/>
      <c r="M14" s="272"/>
    </row>
    <row r="15" spans="1:13" s="19" customFormat="1" x14ac:dyDescent="0.3">
      <c r="A15" s="269"/>
      <c r="B15" s="259"/>
      <c r="C15" s="259"/>
      <c r="D15" s="259"/>
      <c r="E15" s="259"/>
      <c r="F15" s="259"/>
      <c r="G15" s="26" t="s">
        <v>198</v>
      </c>
      <c r="H15" s="25">
        <v>60</v>
      </c>
      <c r="I15" s="264"/>
      <c r="J15" s="264"/>
      <c r="K15" s="264"/>
      <c r="L15" s="279"/>
      <c r="M15" s="272"/>
    </row>
    <row r="16" spans="1:13" s="19" customFormat="1" x14ac:dyDescent="0.3">
      <c r="A16" s="269"/>
      <c r="B16" s="259"/>
      <c r="C16" s="259"/>
      <c r="D16" s="259"/>
      <c r="E16" s="259"/>
      <c r="F16" s="259"/>
      <c r="G16" s="26" t="s">
        <v>199</v>
      </c>
      <c r="H16" s="25">
        <v>40</v>
      </c>
      <c r="I16" s="264"/>
      <c r="J16" s="264"/>
      <c r="K16" s="264"/>
      <c r="L16" s="279"/>
      <c r="M16" s="272"/>
    </row>
    <row r="17" spans="1:13" s="19" customFormat="1" x14ac:dyDescent="0.3">
      <c r="A17" s="269"/>
      <c r="B17" s="259"/>
      <c r="C17" s="259"/>
      <c r="D17" s="259"/>
      <c r="E17" s="259"/>
      <c r="F17" s="259"/>
      <c r="G17" s="26" t="s">
        <v>200</v>
      </c>
      <c r="H17" s="25">
        <v>20</v>
      </c>
      <c r="I17" s="264"/>
      <c r="J17" s="264"/>
      <c r="K17" s="264"/>
      <c r="L17" s="279"/>
      <c r="M17" s="272"/>
    </row>
    <row r="18" spans="1:13" s="19" customFormat="1" x14ac:dyDescent="0.3">
      <c r="A18" s="269"/>
      <c r="B18" s="259"/>
      <c r="C18" s="259"/>
      <c r="D18" s="262"/>
      <c r="E18" s="262"/>
      <c r="F18" s="262"/>
      <c r="G18" s="26" t="s">
        <v>201</v>
      </c>
      <c r="H18" s="28">
        <v>0</v>
      </c>
      <c r="I18" s="265"/>
      <c r="J18" s="265"/>
      <c r="K18" s="265"/>
      <c r="L18" s="280"/>
      <c r="M18" s="281"/>
    </row>
    <row r="19" spans="1:13" s="19" customFormat="1" x14ac:dyDescent="0.3">
      <c r="A19" s="269"/>
      <c r="B19" s="259"/>
      <c r="C19" s="259"/>
      <c r="D19" s="73" t="s">
        <v>225</v>
      </c>
      <c r="E19" s="77">
        <f>0.05*F19</f>
        <v>0</v>
      </c>
      <c r="F19" s="77">
        <f>IF(M19&gt;100,100,M19)</f>
        <v>0</v>
      </c>
      <c r="G19" s="76"/>
      <c r="H19" s="85"/>
      <c r="I19" s="78"/>
      <c r="J19" s="78"/>
      <c r="K19" s="78"/>
      <c r="L19" s="76" t="s">
        <v>225</v>
      </c>
      <c r="M19" s="89">
        <f>SUM(M9:M18)</f>
        <v>0</v>
      </c>
    </row>
    <row r="20" spans="1:13" s="19" customFormat="1" ht="28.5" customHeight="1" x14ac:dyDescent="0.3">
      <c r="A20" s="269"/>
      <c r="B20" s="259"/>
      <c r="C20" s="259"/>
      <c r="D20" s="275" t="s">
        <v>128</v>
      </c>
      <c r="E20" s="260">
        <v>25</v>
      </c>
      <c r="F20" s="260">
        <v>100</v>
      </c>
      <c r="G20" s="29" t="s">
        <v>26</v>
      </c>
      <c r="H20" s="175">
        <f>12*MáxMeses/'FAD-Identificacao'!$Q$5</f>
        <v>12</v>
      </c>
      <c r="I20" s="30" t="s">
        <v>27</v>
      </c>
      <c r="J20" s="137">
        <f>ROUNDUP(4*'FAD-Identificacao'!$Q$5/MáxMeses,0)</f>
        <v>4</v>
      </c>
      <c r="K20" s="132">
        <v>48</v>
      </c>
      <c r="L20" s="131">
        <f>COUNTIF('FAD-DimensaoPedagogica'!P84:R98,"&gt;20")</f>
        <v>0</v>
      </c>
      <c r="M20" s="131">
        <f>IF(L20&lt;J20,L20*H20,K20)</f>
        <v>0</v>
      </c>
    </row>
    <row r="21" spans="1:13" s="19" customFormat="1" ht="15.75" customHeight="1" x14ac:dyDescent="0.3">
      <c r="A21" s="269"/>
      <c r="B21" s="259"/>
      <c r="C21" s="259"/>
      <c r="D21" s="259"/>
      <c r="E21" s="261"/>
      <c r="F21" s="261"/>
      <c r="G21" s="149" t="s">
        <v>28</v>
      </c>
      <c r="H21" s="176">
        <f>2.5*MáxMeses/'FAD-Identificacao'!$Q$5</f>
        <v>2.5</v>
      </c>
      <c r="I21" s="31" t="s">
        <v>29</v>
      </c>
      <c r="J21" s="135">
        <f>ROUNDUP(18*'FAD-Identificacao'!$Q$5/MáxMeses,0)</f>
        <v>18</v>
      </c>
      <c r="K21" s="127">
        <v>45</v>
      </c>
      <c r="L21" s="130">
        <f>'FAD-DimensaoPedagogica'!R113</f>
        <v>0</v>
      </c>
      <c r="M21" s="130">
        <f>IF(L21&lt;J21,L21*H21,K21)</f>
        <v>0</v>
      </c>
    </row>
    <row r="22" spans="1:13" s="19" customFormat="1" ht="33" customHeight="1" x14ac:dyDescent="0.3">
      <c r="A22" s="269"/>
      <c r="B22" s="259"/>
      <c r="C22" s="259"/>
      <c r="D22" s="259"/>
      <c r="E22" s="261"/>
      <c r="F22" s="261"/>
      <c r="G22" s="32" t="s">
        <v>30</v>
      </c>
      <c r="H22" s="177">
        <f>12*MáxMeses/'FAD-Identificacao'!$Q$5</f>
        <v>12</v>
      </c>
      <c r="I22" s="33" t="s">
        <v>19</v>
      </c>
      <c r="J22" s="135">
        <f>ROUNDUP(2*'FAD-Identificacao'!$Q$5/MáxMeses,0)</f>
        <v>2</v>
      </c>
      <c r="K22" s="124">
        <v>24</v>
      </c>
      <c r="L22" s="130">
        <f>COUNTA('FAD-DimensaoPedagogica'!B116:R119)</f>
        <v>0</v>
      </c>
      <c r="M22" s="130">
        <f>IF(L22&lt;J22,L22*H22,K22)</f>
        <v>0</v>
      </c>
    </row>
    <row r="23" spans="1:13" s="19" customFormat="1" ht="18.75" customHeight="1" x14ac:dyDescent="0.3">
      <c r="A23" s="269"/>
      <c r="B23" s="259"/>
      <c r="C23" s="259"/>
      <c r="D23" s="259"/>
      <c r="E23" s="261"/>
      <c r="F23" s="261"/>
      <c r="G23" s="32" t="s">
        <v>31</v>
      </c>
      <c r="H23" s="177">
        <f>4*MáxMeses/'FAD-Identificacao'!$Q$5</f>
        <v>4</v>
      </c>
      <c r="I23" s="33" t="s">
        <v>32</v>
      </c>
      <c r="J23" s="135">
        <f>ROUNDUP(2*'FAD-Identificacao'!$Q$5/MáxMeses,0)</f>
        <v>2</v>
      </c>
      <c r="K23" s="124">
        <v>8</v>
      </c>
      <c r="L23" s="130">
        <f>COUNTA('FAD-DimensaoPedagogica'!B122:R125)</f>
        <v>0</v>
      </c>
      <c r="M23" s="130">
        <f>IF(L23&lt;J23,L23*H23,K23)</f>
        <v>0</v>
      </c>
    </row>
    <row r="24" spans="1:13" s="19" customFormat="1" ht="16.5" customHeight="1" x14ac:dyDescent="0.3">
      <c r="A24" s="269"/>
      <c r="B24" s="259"/>
      <c r="C24" s="259"/>
      <c r="D24" s="259"/>
      <c r="E24" s="261"/>
      <c r="F24" s="261"/>
      <c r="G24" s="32" t="s">
        <v>33</v>
      </c>
      <c r="H24" s="178">
        <f>3*MáxMeses/'FAD-Identificacao'!$Q$5</f>
        <v>3</v>
      </c>
      <c r="I24" s="33" t="s">
        <v>16</v>
      </c>
      <c r="J24" s="135">
        <f>ROUNDUP(6*'FAD-Identificacao'!$Q$5/MáxMeses,0)</f>
        <v>6</v>
      </c>
      <c r="K24" s="124">
        <v>18</v>
      </c>
      <c r="L24" s="130">
        <f>COUNTA('FAD-DimensaoPedagogica'!B128:R135)</f>
        <v>0</v>
      </c>
      <c r="M24" s="130">
        <f>IF(L24&lt;J24,L24*H24,K24)</f>
        <v>0</v>
      </c>
    </row>
    <row r="25" spans="1:13" s="19" customFormat="1" ht="16.5" customHeight="1" x14ac:dyDescent="0.3">
      <c r="A25" s="129"/>
      <c r="B25" s="126"/>
      <c r="C25" s="126"/>
      <c r="D25" s="73" t="s">
        <v>225</v>
      </c>
      <c r="E25" s="77">
        <f>0.25*F25</f>
        <v>0</v>
      </c>
      <c r="F25" s="77">
        <f>IF(M25&gt;100,100,M25)</f>
        <v>0</v>
      </c>
      <c r="G25" s="76"/>
      <c r="H25" s="85"/>
      <c r="I25" s="79"/>
      <c r="J25" s="79"/>
      <c r="K25" s="79"/>
      <c r="L25" s="76" t="s">
        <v>225</v>
      </c>
      <c r="M25" s="89">
        <f>SUM(M20:M24)</f>
        <v>0</v>
      </c>
    </row>
    <row r="26" spans="1:13" s="19" customFormat="1" ht="15" customHeight="1" x14ac:dyDescent="0.3">
      <c r="A26" s="34"/>
      <c r="B26" s="35"/>
      <c r="C26" s="35"/>
      <c r="D26" s="67" t="s">
        <v>155</v>
      </c>
      <c r="E26" s="84">
        <f>E25+E19+E8</f>
        <v>0</v>
      </c>
      <c r="F26" s="35"/>
      <c r="G26" s="66"/>
      <c r="H26" s="36"/>
      <c r="I26" s="37"/>
      <c r="J26" s="37"/>
      <c r="K26" s="37"/>
      <c r="L26" s="94"/>
      <c r="M26" s="90"/>
    </row>
    <row r="27" spans="1:13" s="19" customFormat="1" ht="14" customHeight="1" x14ac:dyDescent="0.3">
      <c r="A27" s="271" t="s">
        <v>34</v>
      </c>
      <c r="B27" s="259" t="s">
        <v>11</v>
      </c>
      <c r="C27" s="259">
        <v>100</v>
      </c>
      <c r="D27" s="259" t="s">
        <v>35</v>
      </c>
      <c r="E27" s="259">
        <v>10</v>
      </c>
      <c r="F27" s="259">
        <v>100</v>
      </c>
      <c r="G27" s="38" t="s">
        <v>36</v>
      </c>
      <c r="H27" s="25"/>
      <c r="I27" s="264" t="s">
        <v>37</v>
      </c>
      <c r="J27" s="258">
        <v>1</v>
      </c>
      <c r="K27" s="258">
        <v>100</v>
      </c>
      <c r="L27" s="272">
        <f>[0]!A6a</f>
        <v>0</v>
      </c>
      <c r="M27" s="272" t="b">
        <f>IF(M24a=G28,H28,IF(M24a=G29,H29,IF(M24a=G30,H30,IF(M24a=G31,H31))))</f>
        <v>0</v>
      </c>
    </row>
    <row r="28" spans="1:13" s="19" customFormat="1" ht="13.5" customHeight="1" x14ac:dyDescent="0.3">
      <c r="A28" s="271"/>
      <c r="B28" s="259"/>
      <c r="C28" s="259"/>
      <c r="D28" s="259"/>
      <c r="E28" s="259"/>
      <c r="F28" s="259"/>
      <c r="G28" s="39" t="s">
        <v>193</v>
      </c>
      <c r="H28" s="25">
        <v>40</v>
      </c>
      <c r="I28" s="264"/>
      <c r="J28" s="258"/>
      <c r="K28" s="258"/>
      <c r="L28" s="272"/>
      <c r="M28" s="272"/>
    </row>
    <row r="29" spans="1:13" s="19" customFormat="1" x14ac:dyDescent="0.3">
      <c r="A29" s="271"/>
      <c r="B29" s="259"/>
      <c r="C29" s="259"/>
      <c r="D29" s="259"/>
      <c r="E29" s="259"/>
      <c r="F29" s="259"/>
      <c r="G29" s="39" t="s">
        <v>194</v>
      </c>
      <c r="H29" s="25">
        <v>60</v>
      </c>
      <c r="I29" s="264"/>
      <c r="J29" s="258"/>
      <c r="K29" s="258"/>
      <c r="L29" s="272"/>
      <c r="M29" s="272"/>
    </row>
    <row r="30" spans="1:13" ht="14" customHeight="1" x14ac:dyDescent="0.3">
      <c r="A30" s="271"/>
      <c r="B30" s="259"/>
      <c r="C30" s="259"/>
      <c r="D30" s="259"/>
      <c r="E30" s="259"/>
      <c r="F30" s="259"/>
      <c r="G30" s="40" t="s">
        <v>195</v>
      </c>
      <c r="H30" s="124">
        <v>80</v>
      </c>
      <c r="I30" s="264"/>
      <c r="J30" s="258"/>
      <c r="K30" s="258"/>
      <c r="L30" s="272"/>
      <c r="M30" s="272"/>
    </row>
    <row r="31" spans="1:13" x14ac:dyDescent="0.3">
      <c r="A31" s="271"/>
      <c r="B31" s="259"/>
      <c r="C31" s="259"/>
      <c r="D31" s="259"/>
      <c r="E31" s="259"/>
      <c r="F31" s="259"/>
      <c r="G31" s="40" t="s">
        <v>196</v>
      </c>
      <c r="H31" s="124">
        <v>100</v>
      </c>
      <c r="I31" s="264"/>
      <c r="J31" s="258"/>
      <c r="K31" s="258"/>
      <c r="L31" s="272"/>
      <c r="M31" s="272"/>
    </row>
    <row r="32" spans="1:13" x14ac:dyDescent="0.3">
      <c r="A32" s="271"/>
      <c r="B32" s="259"/>
      <c r="C32" s="259"/>
      <c r="D32" s="259"/>
      <c r="E32" s="259"/>
      <c r="F32" s="259"/>
      <c r="G32" s="47" t="s">
        <v>38</v>
      </c>
      <c r="H32" s="174">
        <f>2.5*MáxMeses/'FAD-Identificacao'!$Q$5</f>
        <v>2.5</v>
      </c>
      <c r="I32" s="127" t="s">
        <v>29</v>
      </c>
      <c r="J32" s="124">
        <f>ROUNDUP(18*'FAD-Identificacao'!$Q$5/MáxMeses,0)</f>
        <v>18</v>
      </c>
      <c r="K32" s="124">
        <v>45</v>
      </c>
      <c r="L32" s="69">
        <f>'FAD-DimensaoTecnicaCientifica'!R17</f>
        <v>0</v>
      </c>
      <c r="M32" s="69">
        <f>IF(L32&lt;J32,L32*H32,K32)</f>
        <v>0</v>
      </c>
    </row>
    <row r="33" spans="1:13" x14ac:dyDescent="0.3">
      <c r="A33" s="271"/>
      <c r="B33" s="259"/>
      <c r="C33" s="259"/>
      <c r="D33" s="73" t="s">
        <v>225</v>
      </c>
      <c r="E33" s="77">
        <f>0.1*F33</f>
        <v>0</v>
      </c>
      <c r="F33" s="77">
        <f>IF(M33&gt;100,100,M33)</f>
        <v>0</v>
      </c>
      <c r="G33" s="76"/>
      <c r="H33" s="79"/>
      <c r="I33" s="78"/>
      <c r="J33" s="79"/>
      <c r="K33" s="79"/>
      <c r="L33" s="76" t="s">
        <v>225</v>
      </c>
      <c r="M33" s="87">
        <f>SUM(M27:M32)</f>
        <v>0</v>
      </c>
    </row>
    <row r="34" spans="1:13" x14ac:dyDescent="0.3">
      <c r="A34" s="271"/>
      <c r="B34" s="259"/>
      <c r="C34" s="259"/>
      <c r="D34" s="275" t="s">
        <v>39</v>
      </c>
      <c r="E34" s="263">
        <v>50</v>
      </c>
      <c r="F34" s="263">
        <v>100</v>
      </c>
      <c r="G34" s="41" t="s">
        <v>40</v>
      </c>
      <c r="H34" s="21"/>
      <c r="I34" s="21"/>
      <c r="J34" s="21"/>
      <c r="K34" s="42"/>
      <c r="L34" s="71"/>
      <c r="M34" s="71"/>
    </row>
    <row r="35" spans="1:13" x14ac:dyDescent="0.3">
      <c r="A35" s="271"/>
      <c r="B35" s="259"/>
      <c r="C35" s="259"/>
      <c r="D35" s="259"/>
      <c r="E35" s="259"/>
      <c r="F35" s="259"/>
      <c r="G35" s="43" t="s">
        <v>41</v>
      </c>
      <c r="H35" s="174">
        <f>100*MáxMeses/'FAD-Identificacao'!$Q$5</f>
        <v>100</v>
      </c>
      <c r="I35" s="124" t="s">
        <v>42</v>
      </c>
      <c r="J35" s="124">
        <f>ROUNDUP(1*'FAD-Identificacao'!$Q$5/MáxMeses,0)</f>
        <v>1</v>
      </c>
      <c r="K35" s="44">
        <v>100</v>
      </c>
      <c r="L35" s="69">
        <f>COUNTA('FAD-DimensaoTecnicaCientifica'!B24:R25)</f>
        <v>0</v>
      </c>
      <c r="M35" s="69">
        <f t="shared" ref="M35:M52" si="0">IF(L35&lt;J35,L35*H35,K35)</f>
        <v>0</v>
      </c>
    </row>
    <row r="36" spans="1:13" ht="15" customHeight="1" x14ac:dyDescent="0.3">
      <c r="A36" s="271"/>
      <c r="B36" s="259"/>
      <c r="C36" s="259"/>
      <c r="D36" s="259"/>
      <c r="E36" s="259"/>
      <c r="F36" s="259"/>
      <c r="G36" s="45" t="s">
        <v>43</v>
      </c>
      <c r="H36" s="174">
        <f>50*MáxMeses/'FAD-Identificacao'!$Q$5</f>
        <v>50</v>
      </c>
      <c r="I36" s="124" t="s">
        <v>42</v>
      </c>
      <c r="J36" s="124">
        <f>ROUNDUP(2*'FAD-Identificacao'!$Q$5/MáxMeses,0)</f>
        <v>2</v>
      </c>
      <c r="K36" s="44">
        <v>100</v>
      </c>
      <c r="L36" s="69">
        <f>COUNTA('FAD-DimensaoTecnicaCientifica'!B29:R32)</f>
        <v>0</v>
      </c>
      <c r="M36" s="69">
        <f t="shared" si="0"/>
        <v>0</v>
      </c>
    </row>
    <row r="37" spans="1:13" x14ac:dyDescent="0.3">
      <c r="A37" s="271"/>
      <c r="B37" s="259"/>
      <c r="C37" s="259"/>
      <c r="D37" s="259"/>
      <c r="E37" s="259"/>
      <c r="F37" s="259"/>
      <c r="G37" s="43" t="s">
        <v>44</v>
      </c>
      <c r="H37" s="174">
        <f>80*MáxMeses/'FAD-Identificacao'!$Q$5</f>
        <v>80</v>
      </c>
      <c r="I37" s="124" t="s">
        <v>42</v>
      </c>
      <c r="J37" s="124">
        <f>ROUNDUP(2*'FAD-Identificacao'!$Q$5/MáxMeses,0)</f>
        <v>2</v>
      </c>
      <c r="K37" s="44">
        <v>100</v>
      </c>
      <c r="L37" s="69">
        <f>COUNTA('FAD-DimensaoTecnicaCientifica'!B35:R38)</f>
        <v>0</v>
      </c>
      <c r="M37" s="69">
        <f t="shared" si="0"/>
        <v>0</v>
      </c>
    </row>
    <row r="38" spans="1:13" x14ac:dyDescent="0.3">
      <c r="A38" s="271"/>
      <c r="B38" s="259"/>
      <c r="C38" s="259"/>
      <c r="D38" s="259"/>
      <c r="E38" s="259"/>
      <c r="F38" s="259"/>
      <c r="G38" s="43" t="s">
        <v>45</v>
      </c>
      <c r="H38" s="174">
        <f>50*MáxMeses/'FAD-Identificacao'!$Q$5</f>
        <v>50</v>
      </c>
      <c r="I38" s="124" t="s">
        <v>42</v>
      </c>
      <c r="J38" s="124">
        <f>ROUNDUP(2*'FAD-Identificacao'!$Q$5/MáxMeses,0)</f>
        <v>2</v>
      </c>
      <c r="K38" s="44">
        <v>100</v>
      </c>
      <c r="L38" s="69">
        <f>COUNTA('FAD-DimensaoTecnicaCientifica'!B41:R44)</f>
        <v>0</v>
      </c>
      <c r="M38" s="69">
        <f t="shared" si="0"/>
        <v>0</v>
      </c>
    </row>
    <row r="39" spans="1:13" x14ac:dyDescent="0.3">
      <c r="A39" s="271"/>
      <c r="B39" s="259"/>
      <c r="C39" s="259"/>
      <c r="D39" s="259"/>
      <c r="E39" s="259"/>
      <c r="F39" s="259"/>
      <c r="G39" s="43" t="s">
        <v>46</v>
      </c>
      <c r="H39" s="174">
        <f>30*MáxMeses/'FAD-Identificacao'!$Q$5</f>
        <v>30</v>
      </c>
      <c r="I39" s="124" t="s">
        <v>42</v>
      </c>
      <c r="J39" s="134">
        <f>ROUNDUP(4*'FAD-Identificacao'!$Q$5/MáxMeses,0)</f>
        <v>4</v>
      </c>
      <c r="K39" s="44">
        <v>100</v>
      </c>
      <c r="L39" s="69">
        <f>COUNTA('FAD-DimensaoTecnicaCientifica'!B47:R52)</f>
        <v>0</v>
      </c>
      <c r="M39" s="69">
        <f t="shared" si="0"/>
        <v>0</v>
      </c>
    </row>
    <row r="40" spans="1:13" x14ac:dyDescent="0.3">
      <c r="A40" s="271"/>
      <c r="B40" s="259"/>
      <c r="C40" s="259"/>
      <c r="D40" s="259"/>
      <c r="E40" s="259"/>
      <c r="F40" s="259"/>
      <c r="G40" s="43" t="s">
        <v>47</v>
      </c>
      <c r="H40" s="174">
        <f>30*MáxMeses/'FAD-Identificacao'!$Q$5</f>
        <v>30</v>
      </c>
      <c r="I40" s="124" t="s">
        <v>48</v>
      </c>
      <c r="J40" s="134">
        <f>ROUNDUP(4*'FAD-Identificacao'!$Q$5/MáxMeses,0)</f>
        <v>4</v>
      </c>
      <c r="K40" s="44">
        <v>100</v>
      </c>
      <c r="L40" s="69">
        <f>COUNTA('FAD-DimensaoTecnicaCientifica'!B55:R60)</f>
        <v>0</v>
      </c>
      <c r="M40" s="69">
        <f t="shared" si="0"/>
        <v>0</v>
      </c>
    </row>
    <row r="41" spans="1:13" x14ac:dyDescent="0.3">
      <c r="A41" s="271"/>
      <c r="B41" s="259"/>
      <c r="C41" s="259"/>
      <c r="D41" s="259"/>
      <c r="E41" s="259"/>
      <c r="F41" s="259"/>
      <c r="G41" s="43" t="s">
        <v>49</v>
      </c>
      <c r="H41" s="174">
        <f>100*MáxMeses/'FAD-Identificacao'!$Q$5</f>
        <v>100</v>
      </c>
      <c r="I41" s="124" t="s">
        <v>50</v>
      </c>
      <c r="J41" s="124">
        <f>ROUNDUP(1*'FAD-Identificacao'!$Q$5/MáxMeses,0)</f>
        <v>1</v>
      </c>
      <c r="K41" s="44">
        <v>100</v>
      </c>
      <c r="L41" s="69">
        <f>COUNTA('FAD-DimensaoTecnicaCientifica'!B63:R64)</f>
        <v>0</v>
      </c>
      <c r="M41" s="69">
        <f t="shared" si="0"/>
        <v>0</v>
      </c>
    </row>
    <row r="42" spans="1:13" x14ac:dyDescent="0.3">
      <c r="A42" s="271"/>
      <c r="B42" s="259"/>
      <c r="C42" s="259"/>
      <c r="D42" s="259"/>
      <c r="E42" s="259"/>
      <c r="F42" s="259"/>
      <c r="G42" s="43" t="s">
        <v>51</v>
      </c>
      <c r="H42" s="174">
        <f>70*MáxMeses/'FAD-Identificacao'!$Q$5</f>
        <v>70</v>
      </c>
      <c r="I42" s="124" t="s">
        <v>50</v>
      </c>
      <c r="J42" s="124">
        <f>ROUNDUP(2*'FAD-Identificacao'!$Q$5/MáxMeses,0)</f>
        <v>2</v>
      </c>
      <c r="K42" s="44">
        <v>100</v>
      </c>
      <c r="L42" s="69">
        <f>COUNTA('FAD-DimensaoTecnicaCientifica'!B67:R69)</f>
        <v>0</v>
      </c>
      <c r="M42" s="69">
        <f t="shared" si="0"/>
        <v>0</v>
      </c>
    </row>
    <row r="43" spans="1:13" x14ac:dyDescent="0.3">
      <c r="A43" s="271"/>
      <c r="B43" s="259"/>
      <c r="C43" s="259"/>
      <c r="D43" s="259"/>
      <c r="E43" s="259"/>
      <c r="F43" s="259"/>
      <c r="G43" s="43" t="s">
        <v>52</v>
      </c>
      <c r="H43" s="174">
        <f>40*MáxMeses/'FAD-Identificacao'!$Q$5</f>
        <v>40</v>
      </c>
      <c r="I43" s="124" t="s">
        <v>50</v>
      </c>
      <c r="J43" s="124">
        <f>ROUNDUP(3*'FAD-Identificacao'!$Q$5/MáxMeses,0)</f>
        <v>3</v>
      </c>
      <c r="K43" s="44">
        <v>100</v>
      </c>
      <c r="L43" s="69">
        <f>COUNTA('FAD-DimensaoTecnicaCientifica'!B72:R76)</f>
        <v>0</v>
      </c>
      <c r="M43" s="69">
        <f t="shared" si="0"/>
        <v>0</v>
      </c>
    </row>
    <row r="44" spans="1:13" x14ac:dyDescent="0.3">
      <c r="A44" s="271"/>
      <c r="B44" s="259"/>
      <c r="C44" s="259"/>
      <c r="D44" s="259"/>
      <c r="E44" s="259"/>
      <c r="F44" s="259"/>
      <c r="G44" s="43" t="s">
        <v>53</v>
      </c>
      <c r="H44" s="174">
        <f>30*MáxMeses/'FAD-Identificacao'!$Q$5</f>
        <v>30</v>
      </c>
      <c r="I44" s="124" t="s">
        <v>50</v>
      </c>
      <c r="J44" s="136">
        <f>ROUNDUP(4*'FAD-Identificacao'!$Q$5/MáxMeses,0)</f>
        <v>4</v>
      </c>
      <c r="K44" s="44">
        <v>100</v>
      </c>
      <c r="L44" s="69">
        <f>COUNTA('FAD-DimensaoTecnicaCientifica'!B79:R84)</f>
        <v>0</v>
      </c>
      <c r="M44" s="69">
        <f t="shared" si="0"/>
        <v>0</v>
      </c>
    </row>
    <row r="45" spans="1:13" x14ac:dyDescent="0.3">
      <c r="A45" s="271"/>
      <c r="B45" s="259"/>
      <c r="C45" s="259"/>
      <c r="D45" s="259"/>
      <c r="E45" s="259"/>
      <c r="F45" s="259"/>
      <c r="G45" s="43" t="s">
        <v>54</v>
      </c>
      <c r="H45" s="174">
        <f>15*MáxMeses/'FAD-Identificacao'!$Q$5</f>
        <v>15</v>
      </c>
      <c r="I45" s="124" t="s">
        <v>50</v>
      </c>
      <c r="J45" s="136">
        <f>ROUNDUP(4*'FAD-Identificacao'!$Q$5/MáxMeses,0)</f>
        <v>4</v>
      </c>
      <c r="K45" s="44">
        <v>100</v>
      </c>
      <c r="L45" s="69">
        <f>COUNTA('FAD-DimensaoTecnicaCientifica'!B87:R92)</f>
        <v>0</v>
      </c>
      <c r="M45" s="69">
        <f t="shared" si="0"/>
        <v>0</v>
      </c>
    </row>
    <row r="46" spans="1:13" x14ac:dyDescent="0.3">
      <c r="A46" s="271"/>
      <c r="B46" s="259"/>
      <c r="C46" s="259"/>
      <c r="D46" s="259"/>
      <c r="E46" s="259"/>
      <c r="F46" s="259"/>
      <c r="G46" s="43" t="s">
        <v>55</v>
      </c>
      <c r="H46" s="174">
        <f>10*MáxMeses/'FAD-Identificacao'!$Q$5</f>
        <v>10</v>
      </c>
      <c r="I46" s="124" t="s">
        <v>50</v>
      </c>
      <c r="J46" s="136">
        <f>ROUNDUP(4*'FAD-Identificacao'!$Q$5/MáxMeses,0)</f>
        <v>4</v>
      </c>
      <c r="K46" s="44">
        <v>40</v>
      </c>
      <c r="L46" s="69">
        <f>COUNTA('FAD-DimensaoTecnicaCientifica'!B95:R100)</f>
        <v>0</v>
      </c>
      <c r="M46" s="69">
        <f t="shared" si="0"/>
        <v>0</v>
      </c>
    </row>
    <row r="47" spans="1:13" x14ac:dyDescent="0.3">
      <c r="A47" s="271"/>
      <c r="B47" s="259"/>
      <c r="C47" s="259"/>
      <c r="D47" s="259"/>
      <c r="E47" s="259"/>
      <c r="F47" s="259"/>
      <c r="G47" s="43" t="s">
        <v>56</v>
      </c>
      <c r="H47" s="174">
        <f>30*MáxMeses/'FAD-Identificacao'!$Q$5</f>
        <v>30</v>
      </c>
      <c r="I47" s="124" t="s">
        <v>57</v>
      </c>
      <c r="J47" s="136">
        <f>ROUNDUP(4*'FAD-Identificacao'!$Q$5/MáxMeses,0)</f>
        <v>4</v>
      </c>
      <c r="K47" s="44">
        <v>100</v>
      </c>
      <c r="L47" s="69">
        <f>COUNTA('FAD-DimensaoTecnicaCientifica'!B103:R108)</f>
        <v>0</v>
      </c>
      <c r="M47" s="69">
        <f t="shared" si="0"/>
        <v>0</v>
      </c>
    </row>
    <row r="48" spans="1:13" x14ac:dyDescent="0.3">
      <c r="A48" s="271"/>
      <c r="B48" s="259"/>
      <c r="C48" s="259"/>
      <c r="D48" s="259"/>
      <c r="E48" s="259"/>
      <c r="F48" s="259"/>
      <c r="G48" s="43" t="s">
        <v>58</v>
      </c>
      <c r="H48" s="174">
        <f>10*MáxMeses/'FAD-Identificacao'!$Q$5</f>
        <v>10</v>
      </c>
      <c r="I48" s="124" t="s">
        <v>57</v>
      </c>
      <c r="J48" s="136">
        <f>ROUNDUP(4*'FAD-Identificacao'!$Q$5/MáxMeses,0)</f>
        <v>4</v>
      </c>
      <c r="K48" s="44">
        <v>40</v>
      </c>
      <c r="L48" s="69">
        <f>COUNTA('FAD-DimensaoTecnicaCientifica'!B111:R116)</f>
        <v>0</v>
      </c>
      <c r="M48" s="69">
        <f t="shared" si="0"/>
        <v>0</v>
      </c>
    </row>
    <row r="49" spans="1:13" x14ac:dyDescent="0.3">
      <c r="A49" s="271"/>
      <c r="B49" s="259"/>
      <c r="C49" s="259"/>
      <c r="D49" s="259"/>
      <c r="E49" s="259"/>
      <c r="F49" s="259"/>
      <c r="G49" s="43" t="s">
        <v>59</v>
      </c>
      <c r="H49" s="174">
        <f>5*MáxMeses/'FAD-Identificacao'!$Q$5</f>
        <v>5</v>
      </c>
      <c r="I49" s="124" t="s">
        <v>57</v>
      </c>
      <c r="J49" s="136">
        <f>ROUNDUP(4*'FAD-Identificacao'!$Q$5/MáxMeses,0)</f>
        <v>4</v>
      </c>
      <c r="K49" s="44">
        <v>20</v>
      </c>
      <c r="L49" s="69">
        <f>COUNTA('FAD-DimensaoTecnicaCientifica'!B119:R122)</f>
        <v>0</v>
      </c>
      <c r="M49" s="69">
        <f t="shared" si="0"/>
        <v>0</v>
      </c>
    </row>
    <row r="50" spans="1:13" x14ac:dyDescent="0.3">
      <c r="A50" s="271"/>
      <c r="B50" s="259"/>
      <c r="C50" s="259"/>
      <c r="D50" s="259"/>
      <c r="E50" s="259"/>
      <c r="F50" s="259"/>
      <c r="G50" s="43" t="s">
        <v>60</v>
      </c>
      <c r="H50" s="174">
        <f>3*MáxMeses/'FAD-Identificacao'!$Q$5</f>
        <v>3</v>
      </c>
      <c r="I50" s="124" t="s">
        <v>129</v>
      </c>
      <c r="J50" s="136">
        <f>ROUNDUP(4*'FAD-Identificacao'!$Q$5/MáxMeses,0)</f>
        <v>4</v>
      </c>
      <c r="K50" s="44">
        <v>12</v>
      </c>
      <c r="L50" s="69">
        <f>COUNTA('FAD-DimensaoTecnicaCientifica'!B125:R128)</f>
        <v>0</v>
      </c>
      <c r="M50" s="69">
        <f t="shared" si="0"/>
        <v>0</v>
      </c>
    </row>
    <row r="51" spans="1:13" x14ac:dyDescent="0.3">
      <c r="A51" s="271"/>
      <c r="B51" s="259"/>
      <c r="C51" s="259"/>
      <c r="D51" s="259"/>
      <c r="E51" s="259"/>
      <c r="F51" s="259"/>
      <c r="G51" s="43" t="s">
        <v>61</v>
      </c>
      <c r="H51" s="174">
        <f>2*MáxMeses/'FAD-Identificacao'!$Q$5</f>
        <v>2</v>
      </c>
      <c r="I51" s="124" t="s">
        <v>129</v>
      </c>
      <c r="J51" s="136">
        <f>ROUNDUP(4*'FAD-Identificacao'!$Q$5/MáxMeses,0)</f>
        <v>4</v>
      </c>
      <c r="K51" s="44">
        <v>8</v>
      </c>
      <c r="L51" s="69">
        <f>COUNTA('FAD-DimensaoTecnicaCientifica'!B131:R134)</f>
        <v>0</v>
      </c>
      <c r="M51" s="69">
        <f t="shared" si="0"/>
        <v>0</v>
      </c>
    </row>
    <row r="52" spans="1:13" x14ac:dyDescent="0.3">
      <c r="A52" s="271"/>
      <c r="B52" s="259"/>
      <c r="C52" s="259"/>
      <c r="D52" s="259"/>
      <c r="E52" s="259"/>
      <c r="F52" s="259"/>
      <c r="G52" s="46" t="s">
        <v>62</v>
      </c>
      <c r="H52" s="174">
        <f>100*MáxMeses/'FAD-Identificacao'!$Q$5</f>
        <v>100</v>
      </c>
      <c r="I52" s="124" t="s">
        <v>63</v>
      </c>
      <c r="J52" s="136">
        <f>ROUNDUP(4*'FAD-Identificacao'!$Q$5/MáxMeses,0)</f>
        <v>4</v>
      </c>
      <c r="K52" s="44">
        <v>100</v>
      </c>
      <c r="L52" s="69">
        <f>COUNTA('FAD-DimensaoTecnicaCientifica'!B139:R142)</f>
        <v>0</v>
      </c>
      <c r="M52" s="69">
        <f t="shared" si="0"/>
        <v>0</v>
      </c>
    </row>
    <row r="53" spans="1:13" x14ac:dyDescent="0.3">
      <c r="A53" s="271"/>
      <c r="B53" s="259"/>
      <c r="C53" s="259"/>
      <c r="D53" s="259"/>
      <c r="E53" s="259"/>
      <c r="F53" s="259"/>
      <c r="G53" s="47" t="s">
        <v>64</v>
      </c>
      <c r="H53" s="174"/>
      <c r="I53" s="124"/>
      <c r="J53" s="124"/>
      <c r="K53" s="44"/>
      <c r="L53" s="69"/>
      <c r="M53" s="69"/>
    </row>
    <row r="54" spans="1:13" x14ac:dyDescent="0.3">
      <c r="A54" s="271"/>
      <c r="B54" s="259"/>
      <c r="C54" s="259"/>
      <c r="D54" s="259"/>
      <c r="E54" s="259"/>
      <c r="F54" s="259"/>
      <c r="G54" s="43" t="s">
        <v>65</v>
      </c>
      <c r="H54" s="174">
        <f>20*MáxMeses/'FAD-Identificacao'!$Q$5</f>
        <v>20</v>
      </c>
      <c r="I54" s="124" t="s">
        <v>66</v>
      </c>
      <c r="J54" s="136">
        <f>ROUNDUP(4*'FAD-Identificacao'!$Q$5/MáxMeses,0)</f>
        <v>4</v>
      </c>
      <c r="K54" s="44">
        <v>80</v>
      </c>
      <c r="L54" s="69">
        <f>COUNTA('FAD-DimensaoTecnicaCientifica'!B147:R150)</f>
        <v>0</v>
      </c>
      <c r="M54" s="69">
        <f t="shared" ref="M54:M59" si="1">IF(L54&lt;J54,L54*H54,K54)</f>
        <v>0</v>
      </c>
    </row>
    <row r="55" spans="1:13" x14ac:dyDescent="0.3">
      <c r="A55" s="271"/>
      <c r="B55" s="259"/>
      <c r="C55" s="259"/>
      <c r="D55" s="259"/>
      <c r="E55" s="259"/>
      <c r="F55" s="259"/>
      <c r="G55" s="43" t="s">
        <v>67</v>
      </c>
      <c r="H55" s="174">
        <f>15*MáxMeses/'FAD-Identificacao'!$Q$5</f>
        <v>15</v>
      </c>
      <c r="I55" s="124" t="s">
        <v>66</v>
      </c>
      <c r="J55" s="136">
        <f>ROUNDUP(4*'FAD-Identificacao'!$Q$5/MáxMeses,0)</f>
        <v>4</v>
      </c>
      <c r="K55" s="44">
        <v>60</v>
      </c>
      <c r="L55" s="69">
        <f>COUNTA('FAD-DimensaoTecnicaCientifica'!B153:R156)</f>
        <v>0</v>
      </c>
      <c r="M55" s="69">
        <f t="shared" si="1"/>
        <v>0</v>
      </c>
    </row>
    <row r="56" spans="1:13" x14ac:dyDescent="0.3">
      <c r="A56" s="271"/>
      <c r="B56" s="259"/>
      <c r="C56" s="259"/>
      <c r="D56" s="259"/>
      <c r="E56" s="259"/>
      <c r="F56" s="259"/>
      <c r="G56" s="43" t="s">
        <v>68</v>
      </c>
      <c r="H56" s="174">
        <f>10*MáxMeses/'FAD-Identificacao'!$Q$5</f>
        <v>10</v>
      </c>
      <c r="I56" s="124" t="s">
        <v>66</v>
      </c>
      <c r="J56" s="136">
        <f>ROUNDUP(4*'FAD-Identificacao'!$Q$5/MáxMeses,0)</f>
        <v>4</v>
      </c>
      <c r="K56" s="44">
        <v>40</v>
      </c>
      <c r="L56" s="69">
        <f>COUNTA('FAD-DimensaoTecnicaCientifica'!B159:R162)</f>
        <v>0</v>
      </c>
      <c r="M56" s="69">
        <f t="shared" si="1"/>
        <v>0</v>
      </c>
    </row>
    <row r="57" spans="1:13" x14ac:dyDescent="0.3">
      <c r="A57" s="271"/>
      <c r="B57" s="259"/>
      <c r="C57" s="259"/>
      <c r="D57" s="259"/>
      <c r="E57" s="259"/>
      <c r="F57" s="259"/>
      <c r="G57" s="43" t="s">
        <v>69</v>
      </c>
      <c r="H57" s="174">
        <f>30*MáxMeses/'FAD-Identificacao'!$Q$5</f>
        <v>30</v>
      </c>
      <c r="I57" s="124" t="s">
        <v>70</v>
      </c>
      <c r="J57" s="136">
        <f>ROUNDUP(4*'FAD-Identificacao'!$Q$5/MáxMeses,0)</f>
        <v>4</v>
      </c>
      <c r="K57" s="44">
        <v>100</v>
      </c>
      <c r="L57" s="69">
        <f>COUNTA('FAD-DimensaoTecnicaCientifica'!B165:R168)</f>
        <v>0</v>
      </c>
      <c r="M57" s="69">
        <f t="shared" si="1"/>
        <v>0</v>
      </c>
    </row>
    <row r="58" spans="1:13" x14ac:dyDescent="0.3">
      <c r="A58" s="271"/>
      <c r="B58" s="259"/>
      <c r="C58" s="259"/>
      <c r="D58" s="259"/>
      <c r="E58" s="259"/>
      <c r="F58" s="259"/>
      <c r="G58" s="48" t="s">
        <v>71</v>
      </c>
      <c r="H58" s="174">
        <f>25*MáxMeses/'FAD-Identificacao'!$Q$5</f>
        <v>25</v>
      </c>
      <c r="I58" s="124" t="s">
        <v>70</v>
      </c>
      <c r="J58" s="136">
        <f>ROUNDUP(4*'FAD-Identificacao'!$Q$5/MáxMeses,0)</f>
        <v>4</v>
      </c>
      <c r="K58" s="44">
        <v>100</v>
      </c>
      <c r="L58" s="69">
        <f>COUNTA('FAD-DimensaoTecnicaCientifica'!B171:R174)</f>
        <v>0</v>
      </c>
      <c r="M58" s="69">
        <f t="shared" si="1"/>
        <v>0</v>
      </c>
    </row>
    <row r="59" spans="1:13" x14ac:dyDescent="0.3">
      <c r="A59" s="271"/>
      <c r="B59" s="259"/>
      <c r="C59" s="259"/>
      <c r="D59" s="259"/>
      <c r="E59" s="259"/>
      <c r="F59" s="259"/>
      <c r="G59" s="48" t="s">
        <v>72</v>
      </c>
      <c r="H59" s="174">
        <f>20*MáxMeses/'FAD-Identificacao'!$Q$5</f>
        <v>20</v>
      </c>
      <c r="I59" s="124" t="s">
        <v>70</v>
      </c>
      <c r="J59" s="136">
        <f>ROUNDUP(4*'FAD-Identificacao'!$Q$5/MáxMeses,0)</f>
        <v>4</v>
      </c>
      <c r="K59" s="44">
        <v>100</v>
      </c>
      <c r="L59" s="69">
        <f>COUNTA('FAD-DimensaoTecnicaCientifica'!B177:R180)</f>
        <v>0</v>
      </c>
      <c r="M59" s="69">
        <f t="shared" si="1"/>
        <v>0</v>
      </c>
    </row>
    <row r="60" spans="1:13" x14ac:dyDescent="0.3">
      <c r="A60" s="271"/>
      <c r="B60" s="259"/>
      <c r="C60" s="259"/>
      <c r="D60" s="73" t="s">
        <v>225</v>
      </c>
      <c r="E60" s="77">
        <f>0.5*F60</f>
        <v>0</v>
      </c>
      <c r="F60" s="77">
        <f>IF(M60&gt;100,100,M60)</f>
        <v>0</v>
      </c>
      <c r="G60" s="76"/>
      <c r="H60" s="152"/>
      <c r="I60" s="79"/>
      <c r="J60" s="79"/>
      <c r="K60" s="79"/>
      <c r="L60" s="76" t="s">
        <v>225</v>
      </c>
      <c r="M60" s="87">
        <f>SUM(M34:M59)</f>
        <v>0</v>
      </c>
    </row>
    <row r="61" spans="1:13" ht="15" customHeight="1" x14ac:dyDescent="0.3">
      <c r="A61" s="271"/>
      <c r="B61" s="259"/>
      <c r="C61" s="259"/>
      <c r="D61" s="259" t="s">
        <v>73</v>
      </c>
      <c r="E61" s="259">
        <v>40</v>
      </c>
      <c r="F61" s="259">
        <v>100</v>
      </c>
      <c r="G61" s="46" t="s">
        <v>74</v>
      </c>
      <c r="H61" s="151"/>
      <c r="I61" s="124"/>
      <c r="J61" s="124"/>
      <c r="K61" s="44"/>
      <c r="L61" s="69"/>
      <c r="M61" s="69"/>
    </row>
    <row r="62" spans="1:13" ht="15" customHeight="1" x14ac:dyDescent="0.3">
      <c r="A62" s="271"/>
      <c r="B62" s="259"/>
      <c r="C62" s="259"/>
      <c r="D62" s="259"/>
      <c r="E62" s="259"/>
      <c r="F62" s="259"/>
      <c r="G62" s="45" t="s">
        <v>75</v>
      </c>
      <c r="H62" s="174">
        <f>100*MáxMeses/'FAD-Identificacao'!$Q$5</f>
        <v>100</v>
      </c>
      <c r="I62" s="124" t="s">
        <v>76</v>
      </c>
      <c r="J62" s="124">
        <f>ROUNDUP(1*'FAD-Identificacao'!$Q$5/MáxMeses,0)</f>
        <v>1</v>
      </c>
      <c r="K62" s="44">
        <v>100</v>
      </c>
      <c r="L62" s="69">
        <f>COUNTA('FAD-DimensaoTecnicaCientifica'!B188:R189)</f>
        <v>0</v>
      </c>
      <c r="M62" s="69">
        <f t="shared" ref="M62:M67" si="2">IF(L62&lt;J62,L62*H62,K62)</f>
        <v>0</v>
      </c>
    </row>
    <row r="63" spans="1:13" ht="15" customHeight="1" x14ac:dyDescent="0.3">
      <c r="A63" s="271"/>
      <c r="B63" s="259"/>
      <c r="C63" s="259"/>
      <c r="D63" s="259"/>
      <c r="E63" s="259"/>
      <c r="F63" s="259"/>
      <c r="G63" s="45" t="s">
        <v>77</v>
      </c>
      <c r="H63" s="174">
        <f>80*MáxMeses/'FAD-Identificacao'!$Q$5</f>
        <v>80</v>
      </c>
      <c r="I63" s="124" t="s">
        <v>76</v>
      </c>
      <c r="J63" s="124">
        <f>ROUNDUP(1*'FAD-Identificacao'!$Q$5/MáxMeses,0)</f>
        <v>1</v>
      </c>
      <c r="K63" s="44">
        <v>80</v>
      </c>
      <c r="L63" s="69">
        <f>COUNTA('FAD-DimensaoTecnicaCientifica'!B192:R193)</f>
        <v>0</v>
      </c>
      <c r="M63" s="69">
        <f t="shared" si="2"/>
        <v>0</v>
      </c>
    </row>
    <row r="64" spans="1:13" ht="14" customHeight="1" x14ac:dyDescent="0.3">
      <c r="A64" s="271"/>
      <c r="B64" s="259"/>
      <c r="C64" s="259"/>
      <c r="D64" s="259"/>
      <c r="E64" s="259"/>
      <c r="F64" s="259"/>
      <c r="G64" s="45" t="s">
        <v>316</v>
      </c>
      <c r="H64" s="174">
        <f>80*MáxMeses/'FAD-Identificacao'!$Q$5</f>
        <v>80</v>
      </c>
      <c r="I64" s="124" t="s">
        <v>76</v>
      </c>
      <c r="J64" s="124">
        <f>ROUNDUP(1*'FAD-Identificacao'!$Q$5/MáxMeses,0)</f>
        <v>1</v>
      </c>
      <c r="K64" s="44">
        <v>80</v>
      </c>
      <c r="L64" s="69">
        <f>COUNTA('FAD-DimensaoTecnicaCientifica'!B196:R197)</f>
        <v>0</v>
      </c>
      <c r="M64" s="69">
        <f t="shared" si="2"/>
        <v>0</v>
      </c>
    </row>
    <row r="65" spans="1:13" ht="15" customHeight="1" x14ac:dyDescent="0.3">
      <c r="A65" s="271"/>
      <c r="B65" s="259"/>
      <c r="C65" s="259"/>
      <c r="D65" s="259"/>
      <c r="E65" s="259"/>
      <c r="F65" s="259"/>
      <c r="G65" s="45" t="s">
        <v>317</v>
      </c>
      <c r="H65" s="174">
        <f>60*MáxMeses/'FAD-Identificacao'!$Q$5</f>
        <v>60</v>
      </c>
      <c r="I65" s="124" t="s">
        <v>76</v>
      </c>
      <c r="J65" s="124">
        <f>ROUNDUP(1*'FAD-Identificacao'!$Q$5/MáxMeses,0)</f>
        <v>1</v>
      </c>
      <c r="K65" s="44">
        <v>60</v>
      </c>
      <c r="L65" s="69">
        <f>COUNTA('FAD-DimensaoTecnicaCientifica'!B200:R201)</f>
        <v>0</v>
      </c>
      <c r="M65" s="69">
        <f t="shared" si="2"/>
        <v>0</v>
      </c>
    </row>
    <row r="66" spans="1:13" ht="12" customHeight="1" x14ac:dyDescent="0.3">
      <c r="A66" s="271"/>
      <c r="B66" s="259"/>
      <c r="C66" s="259"/>
      <c r="D66" s="259"/>
      <c r="E66" s="259"/>
      <c r="F66" s="259"/>
      <c r="G66" s="43" t="s">
        <v>78</v>
      </c>
      <c r="H66" s="174">
        <f>20*MáxMeses/'FAD-Identificacao'!$Q$5</f>
        <v>20</v>
      </c>
      <c r="I66" s="124" t="s">
        <v>76</v>
      </c>
      <c r="J66" s="124">
        <f>ROUNDUP(2*'FAD-Identificacao'!$Q$5/MáxMeses,0)</f>
        <v>2</v>
      </c>
      <c r="K66" s="44">
        <v>40</v>
      </c>
      <c r="L66" s="69">
        <f>COUNTA('FAD-DimensaoTecnicaCientifica'!B204:R206)</f>
        <v>0</v>
      </c>
      <c r="M66" s="69">
        <f t="shared" si="2"/>
        <v>0</v>
      </c>
    </row>
    <row r="67" spans="1:13" ht="15" customHeight="1" x14ac:dyDescent="0.3">
      <c r="A67" s="271"/>
      <c r="B67" s="259"/>
      <c r="C67" s="259"/>
      <c r="D67" s="259"/>
      <c r="E67" s="259"/>
      <c r="F67" s="259"/>
      <c r="G67" s="43" t="s">
        <v>318</v>
      </c>
      <c r="H67" s="174">
        <f>10*MáxMeses/'FAD-Identificacao'!$Q$5</f>
        <v>10</v>
      </c>
      <c r="I67" s="124" t="s">
        <v>76</v>
      </c>
      <c r="J67" s="124">
        <f>ROUNDUP(2*'FAD-Identificacao'!$Q$5/MáxMeses,0)</f>
        <v>2</v>
      </c>
      <c r="K67" s="124">
        <v>20</v>
      </c>
      <c r="L67" s="69">
        <f>COUNTA('FAD-DimensaoTecnicaCientifica'!B209:R211)</f>
        <v>0</v>
      </c>
      <c r="M67" s="69">
        <f t="shared" si="2"/>
        <v>0</v>
      </c>
    </row>
    <row r="68" spans="1:13" ht="14" customHeight="1" x14ac:dyDescent="0.3">
      <c r="A68" s="271"/>
      <c r="B68" s="259"/>
      <c r="C68" s="259"/>
      <c r="D68" s="259"/>
      <c r="E68" s="259"/>
      <c r="F68" s="259"/>
      <c r="G68" s="38" t="s">
        <v>79</v>
      </c>
      <c r="H68" s="174"/>
      <c r="I68" s="124"/>
      <c r="J68" s="124"/>
      <c r="K68" s="44"/>
      <c r="L68" s="69"/>
      <c r="M68" s="69"/>
    </row>
    <row r="69" spans="1:13" x14ac:dyDescent="0.3">
      <c r="A69" s="271"/>
      <c r="B69" s="259"/>
      <c r="C69" s="259"/>
      <c r="D69" s="259"/>
      <c r="E69" s="259"/>
      <c r="F69" s="259"/>
      <c r="G69" s="45" t="s">
        <v>80</v>
      </c>
      <c r="H69" s="174">
        <f>100*MáxMeses/'FAD-Identificacao'!$Q$5</f>
        <v>100</v>
      </c>
      <c r="I69" s="124" t="s">
        <v>81</v>
      </c>
      <c r="J69" s="124">
        <f>ROUNDUP(1*'FAD-Identificacao'!$Q$5/MáxMeses,0)</f>
        <v>1</v>
      </c>
      <c r="K69" s="44">
        <v>100</v>
      </c>
      <c r="L69" s="69">
        <f>COUNTA('FAD-DimensaoTecnicaCientifica'!B216:R217)</f>
        <v>0</v>
      </c>
      <c r="M69" s="69">
        <f>IF(L69&lt;J69,L69*H69,K69)</f>
        <v>0</v>
      </c>
    </row>
    <row r="70" spans="1:13" x14ac:dyDescent="0.3">
      <c r="A70" s="271"/>
      <c r="B70" s="259"/>
      <c r="C70" s="259"/>
      <c r="D70" s="259"/>
      <c r="E70" s="259"/>
      <c r="F70" s="259"/>
      <c r="G70" s="45" t="s">
        <v>82</v>
      </c>
      <c r="H70" s="174">
        <f>20*MáxMeses/'FAD-Identificacao'!$Q$5</f>
        <v>20</v>
      </c>
      <c r="I70" s="124" t="s">
        <v>81</v>
      </c>
      <c r="J70" s="124">
        <f>ROUNDUP(5*'FAD-Identificacao'!$Q$5/MáxMeses,0)</f>
        <v>5</v>
      </c>
      <c r="K70" s="153">
        <v>100</v>
      </c>
      <c r="L70" s="69">
        <f>COUNTA('FAD-DimensaoTecnicaCientifica'!B220:R227)</f>
        <v>0</v>
      </c>
      <c r="M70" s="69">
        <f>IF(L70&lt;J70,L70*H70,K70)</f>
        <v>0</v>
      </c>
    </row>
    <row r="71" spans="1:13" x14ac:dyDescent="0.3">
      <c r="A71" s="271"/>
      <c r="B71" s="259"/>
      <c r="C71" s="259"/>
      <c r="D71" s="259"/>
      <c r="E71" s="259"/>
      <c r="F71" s="259"/>
      <c r="G71" s="38" t="s">
        <v>83</v>
      </c>
      <c r="H71" s="174"/>
      <c r="I71" s="124"/>
      <c r="J71" s="124"/>
      <c r="K71" s="44"/>
      <c r="L71" s="69"/>
      <c r="M71" s="69"/>
    </row>
    <row r="72" spans="1:13" x14ac:dyDescent="0.3">
      <c r="A72" s="271"/>
      <c r="B72" s="259"/>
      <c r="C72" s="259"/>
      <c r="D72" s="259"/>
      <c r="E72" s="259"/>
      <c r="F72" s="259"/>
      <c r="G72" s="43" t="s">
        <v>84</v>
      </c>
      <c r="H72" s="174">
        <f>15*MáxMeses/'FAD-Identificacao'!$Q$5</f>
        <v>15</v>
      </c>
      <c r="I72" s="124" t="s">
        <v>85</v>
      </c>
      <c r="J72" s="134">
        <f>ROUNDUP(4*'FAD-Identificacao'!$Q$5/MáxMeses,0)</f>
        <v>4</v>
      </c>
      <c r="K72" s="153">
        <v>60</v>
      </c>
      <c r="L72" s="69">
        <f>COUNTA('FAD-DimensaoTecnicaCientifica'!B232:R237)</f>
        <v>0</v>
      </c>
      <c r="M72" s="69">
        <f>IF(L72&lt;J72,L72*H72,K72)</f>
        <v>0</v>
      </c>
    </row>
    <row r="73" spans="1:13" x14ac:dyDescent="0.3">
      <c r="A73" s="271"/>
      <c r="B73" s="259"/>
      <c r="C73" s="259"/>
      <c r="D73" s="259"/>
      <c r="E73" s="259"/>
      <c r="F73" s="259"/>
      <c r="G73" s="43" t="s">
        <v>86</v>
      </c>
      <c r="H73" s="174">
        <f>10*MáxMeses/'FAD-Identificacao'!$Q$5</f>
        <v>10</v>
      </c>
      <c r="I73" s="124" t="s">
        <v>85</v>
      </c>
      <c r="J73" s="124">
        <f>ROUNDUP(6*'FAD-Identificacao'!$Q$5/MáxMeses,0)</f>
        <v>6</v>
      </c>
      <c r="K73" s="153">
        <v>60</v>
      </c>
      <c r="L73" s="69">
        <f>COUNTA('FAD-DimensaoTecnicaCientifica'!B240:R248)</f>
        <v>0</v>
      </c>
      <c r="M73" s="69">
        <f>IF(L73&lt;J73,L73*H73,K73)</f>
        <v>0</v>
      </c>
    </row>
    <row r="74" spans="1:13" x14ac:dyDescent="0.3">
      <c r="A74" s="271"/>
      <c r="B74" s="259"/>
      <c r="C74" s="259"/>
      <c r="D74" s="259"/>
      <c r="E74" s="259"/>
      <c r="F74" s="259"/>
      <c r="G74" s="43" t="s">
        <v>87</v>
      </c>
      <c r="H74" s="174">
        <f>10*MáxMeses/'FAD-Identificacao'!$Q$5</f>
        <v>10</v>
      </c>
      <c r="I74" s="124" t="s">
        <v>85</v>
      </c>
      <c r="J74" s="124">
        <f>ROUNDUP(6*'FAD-Identificacao'!$Q$5/MáxMeses,0)</f>
        <v>6</v>
      </c>
      <c r="K74" s="153">
        <v>60</v>
      </c>
      <c r="L74" s="69">
        <f>COUNTA('FAD-DimensaoTecnicaCientifica'!B251:R259)</f>
        <v>0</v>
      </c>
      <c r="M74" s="69">
        <f>IF(L74&lt;J74,L74*H74,K74)</f>
        <v>0</v>
      </c>
    </row>
    <row r="75" spans="1:13" x14ac:dyDescent="0.3">
      <c r="A75" s="271"/>
      <c r="B75" s="259"/>
      <c r="C75" s="259"/>
      <c r="D75" s="259"/>
      <c r="E75" s="259"/>
      <c r="F75" s="259"/>
      <c r="G75" s="43" t="s">
        <v>88</v>
      </c>
      <c r="H75" s="174">
        <f>5*MáxMeses/'FAD-Identificacao'!$Q$5</f>
        <v>5</v>
      </c>
      <c r="I75" s="124" t="s">
        <v>85</v>
      </c>
      <c r="J75" s="124">
        <f>ROUNDUP(8*'FAD-Identificacao'!$Q$5/MáxMeses,0)</f>
        <v>8</v>
      </c>
      <c r="K75" s="44">
        <v>40</v>
      </c>
      <c r="L75" s="69">
        <f>COUNTA('FAD-DimensaoTecnicaCientifica'!B262:R273)</f>
        <v>0</v>
      </c>
      <c r="M75" s="69">
        <f>IF(L75&lt;J75,L75*H75,K75)</f>
        <v>0</v>
      </c>
    </row>
    <row r="76" spans="1:13" x14ac:dyDescent="0.3">
      <c r="A76" s="271"/>
      <c r="B76" s="259"/>
      <c r="C76" s="259"/>
      <c r="D76" s="259"/>
      <c r="E76" s="259"/>
      <c r="F76" s="259"/>
      <c r="G76" s="46" t="s">
        <v>89</v>
      </c>
      <c r="H76" s="174"/>
      <c r="I76" s="50"/>
      <c r="J76" s="50"/>
      <c r="K76" s="51"/>
      <c r="L76" s="69"/>
      <c r="M76" s="69"/>
    </row>
    <row r="77" spans="1:13" x14ac:dyDescent="0.3">
      <c r="A77" s="271"/>
      <c r="B77" s="259"/>
      <c r="C77" s="259"/>
      <c r="D77" s="259"/>
      <c r="E77" s="259"/>
      <c r="F77" s="259"/>
      <c r="G77" s="43" t="s">
        <v>90</v>
      </c>
      <c r="H77" s="174">
        <f>100*MáxMeses/'FAD-Identificacao'!$Q$5</f>
        <v>100</v>
      </c>
      <c r="I77" s="124" t="s">
        <v>91</v>
      </c>
      <c r="J77" s="124">
        <f>ROUNDUP(1*'FAD-Identificacao'!$Q$5/MáxMeses,0)</f>
        <v>1</v>
      </c>
      <c r="K77" s="44">
        <v>100</v>
      </c>
      <c r="L77" s="69">
        <f>COUNTA('FAD-DimensaoTecnicaCientifica'!B278:R279)</f>
        <v>0</v>
      </c>
      <c r="M77" s="69">
        <f t="shared" ref="M77:M84" si="3">IF(L77&lt;J77,L77*H77,K77)</f>
        <v>0</v>
      </c>
    </row>
    <row r="78" spans="1:13" x14ac:dyDescent="0.3">
      <c r="A78" s="271"/>
      <c r="B78" s="259"/>
      <c r="C78" s="259"/>
      <c r="D78" s="259"/>
      <c r="E78" s="259"/>
      <c r="F78" s="259"/>
      <c r="G78" s="43" t="s">
        <v>92</v>
      </c>
      <c r="H78" s="174">
        <f>80*MáxMeses/'FAD-Identificacao'!$Q$5</f>
        <v>80</v>
      </c>
      <c r="I78" s="124" t="s">
        <v>91</v>
      </c>
      <c r="J78" s="124">
        <f>ROUNDUP(2*'FAD-Identificacao'!$Q$5/MáxMeses,0)</f>
        <v>2</v>
      </c>
      <c r="K78" s="44">
        <v>100</v>
      </c>
      <c r="L78" s="69">
        <f>COUNTA('FAD-DimensaoTecnicaCientifica'!B282:R284)</f>
        <v>0</v>
      </c>
      <c r="M78" s="69">
        <f t="shared" si="3"/>
        <v>0</v>
      </c>
    </row>
    <row r="79" spans="1:13" x14ac:dyDescent="0.3">
      <c r="A79" s="271"/>
      <c r="B79" s="259"/>
      <c r="C79" s="259"/>
      <c r="D79" s="259"/>
      <c r="E79" s="259"/>
      <c r="F79" s="259"/>
      <c r="G79" s="43" t="s">
        <v>93</v>
      </c>
      <c r="H79" s="174">
        <f>80*MáxMeses/'FAD-Identificacao'!$Q$5</f>
        <v>80</v>
      </c>
      <c r="I79" s="124" t="s">
        <v>91</v>
      </c>
      <c r="J79" s="124">
        <f>ROUNDUP(2*'FAD-Identificacao'!$Q$5/MáxMeses,0)</f>
        <v>2</v>
      </c>
      <c r="K79" s="44">
        <v>100</v>
      </c>
      <c r="L79" s="69">
        <f>COUNTA('FAD-DimensaoTecnicaCientifica'!B287:R289)</f>
        <v>0</v>
      </c>
      <c r="M79" s="69">
        <f t="shared" si="3"/>
        <v>0</v>
      </c>
    </row>
    <row r="80" spans="1:13" x14ac:dyDescent="0.3">
      <c r="A80" s="271"/>
      <c r="B80" s="259"/>
      <c r="C80" s="259"/>
      <c r="D80" s="259"/>
      <c r="E80" s="259"/>
      <c r="F80" s="259"/>
      <c r="G80" s="43" t="s">
        <v>94</v>
      </c>
      <c r="H80" s="174">
        <f>60*MáxMeses/'FAD-Identificacao'!$Q$5</f>
        <v>60</v>
      </c>
      <c r="I80" s="124" t="s">
        <v>91</v>
      </c>
      <c r="J80" s="124">
        <f>ROUNDUP(2*'FAD-Identificacao'!$Q$5/MáxMeses,0)</f>
        <v>2</v>
      </c>
      <c r="K80" s="44">
        <v>100</v>
      </c>
      <c r="L80" s="69">
        <f>COUNTA('FAD-DimensaoTecnicaCientifica'!B292:R294)</f>
        <v>0</v>
      </c>
      <c r="M80" s="69">
        <f t="shared" si="3"/>
        <v>0</v>
      </c>
    </row>
    <row r="81" spans="1:13" x14ac:dyDescent="0.3">
      <c r="A81" s="271"/>
      <c r="B81" s="259"/>
      <c r="C81" s="259"/>
      <c r="D81" s="259"/>
      <c r="E81" s="259"/>
      <c r="F81" s="259"/>
      <c r="G81" s="43" t="s">
        <v>95</v>
      </c>
      <c r="H81" s="174">
        <f>20*MáxMeses/'FAD-Identificacao'!$Q$5</f>
        <v>20</v>
      </c>
      <c r="I81" s="124" t="s">
        <v>91</v>
      </c>
      <c r="J81" s="136">
        <f>ROUNDUP(4*'FAD-Identificacao'!$Q$5/MáxMeses,0)</f>
        <v>4</v>
      </c>
      <c r="K81" s="44">
        <v>80</v>
      </c>
      <c r="L81" s="69">
        <f>COUNTA('FAD-DimensaoTecnicaCientifica'!B297:R302)</f>
        <v>0</v>
      </c>
      <c r="M81" s="69">
        <f t="shared" si="3"/>
        <v>0</v>
      </c>
    </row>
    <row r="82" spans="1:13" x14ac:dyDescent="0.3">
      <c r="A82" s="271"/>
      <c r="B82" s="259"/>
      <c r="C82" s="259"/>
      <c r="D82" s="259"/>
      <c r="E82" s="259"/>
      <c r="F82" s="259"/>
      <c r="G82" s="43" t="s">
        <v>96</v>
      </c>
      <c r="H82" s="174">
        <f>20*MáxMeses/'FAD-Identificacao'!$Q$5</f>
        <v>20</v>
      </c>
      <c r="I82" s="124" t="s">
        <v>91</v>
      </c>
      <c r="J82" s="136">
        <f>ROUNDUP(4*'FAD-Identificacao'!$Q$5/MáxMeses,0)</f>
        <v>4</v>
      </c>
      <c r="K82" s="153">
        <v>80</v>
      </c>
      <c r="L82" s="69">
        <f>COUNTA('FAD-DimensaoTecnicaCientifica'!B305:R310)</f>
        <v>0</v>
      </c>
      <c r="M82" s="69">
        <f t="shared" si="3"/>
        <v>0</v>
      </c>
    </row>
    <row r="83" spans="1:13" x14ac:dyDescent="0.3">
      <c r="A83" s="271"/>
      <c r="B83" s="259"/>
      <c r="C83" s="259"/>
      <c r="D83" s="259"/>
      <c r="E83" s="259"/>
      <c r="F83" s="259"/>
      <c r="G83" s="43" t="s">
        <v>97</v>
      </c>
      <c r="H83" s="174">
        <f>15*MáxMeses/'FAD-Identificacao'!$Q$5</f>
        <v>15</v>
      </c>
      <c r="I83" s="124" t="s">
        <v>91</v>
      </c>
      <c r="J83" s="136">
        <f>ROUNDUP(4*'FAD-Identificacao'!$Q$5/MáxMeses,0)</f>
        <v>4</v>
      </c>
      <c r="K83" s="153">
        <v>60</v>
      </c>
      <c r="L83" s="69">
        <f>COUNTA('FAD-DimensaoTecnicaCientifica'!B313:R318)</f>
        <v>0</v>
      </c>
      <c r="M83" s="69">
        <f t="shared" si="3"/>
        <v>0</v>
      </c>
    </row>
    <row r="84" spans="1:13" x14ac:dyDescent="0.3">
      <c r="A84" s="271"/>
      <c r="B84" s="259"/>
      <c r="C84" s="259"/>
      <c r="D84" s="259"/>
      <c r="E84" s="259"/>
      <c r="F84" s="259"/>
      <c r="G84" s="43" t="s">
        <v>98</v>
      </c>
      <c r="H84" s="174">
        <f>10*MáxMeses/'FAD-Identificacao'!$Q$5</f>
        <v>10</v>
      </c>
      <c r="I84" s="124" t="s">
        <v>91</v>
      </c>
      <c r="J84" s="136">
        <f>ROUNDUP(4*'FAD-Identificacao'!$Q$5/MáxMeses,0)</f>
        <v>4</v>
      </c>
      <c r="K84" s="153">
        <v>40</v>
      </c>
      <c r="L84" s="69">
        <f>COUNTA('FAD-DimensaoTecnicaCientifica'!B321:R326)</f>
        <v>0</v>
      </c>
      <c r="M84" s="69">
        <f t="shared" si="3"/>
        <v>0</v>
      </c>
    </row>
    <row r="85" spans="1:13" x14ac:dyDescent="0.3">
      <c r="A85" s="271"/>
      <c r="B85" s="259"/>
      <c r="C85" s="259"/>
      <c r="D85" s="259"/>
      <c r="E85" s="259"/>
      <c r="F85" s="259"/>
      <c r="G85" s="52" t="s">
        <v>99</v>
      </c>
      <c r="H85" s="174"/>
      <c r="I85" s="124"/>
      <c r="J85" s="124"/>
      <c r="K85" s="44"/>
      <c r="L85" s="69"/>
      <c r="M85" s="69"/>
    </row>
    <row r="86" spans="1:13" x14ac:dyDescent="0.3">
      <c r="A86" s="271"/>
      <c r="B86" s="259"/>
      <c r="C86" s="259"/>
      <c r="D86" s="259"/>
      <c r="E86" s="259"/>
      <c r="F86" s="259"/>
      <c r="G86" s="43" t="s">
        <v>100</v>
      </c>
      <c r="H86" s="174">
        <f>10*MáxMeses/'FAD-Identificacao'!$Q$5</f>
        <v>10</v>
      </c>
      <c r="I86" s="124" t="s">
        <v>101</v>
      </c>
      <c r="J86" s="136">
        <f>ROUNDUP(4*'FAD-Identificacao'!$Q$5/MáxMeses,0)</f>
        <v>4</v>
      </c>
      <c r="K86" s="44">
        <v>40</v>
      </c>
      <c r="L86" s="69">
        <f>COUNTA('FAD-DimensaoTecnicaCientifica'!B331:R336)</f>
        <v>0</v>
      </c>
      <c r="M86" s="69">
        <f>IF(L86&lt;J86,L86*H86,K86)</f>
        <v>0</v>
      </c>
    </row>
    <row r="87" spans="1:13" x14ac:dyDescent="0.3">
      <c r="A87" s="271"/>
      <c r="B87" s="259"/>
      <c r="C87" s="259"/>
      <c r="D87" s="262"/>
      <c r="E87" s="262"/>
      <c r="F87" s="262"/>
      <c r="G87" s="53" t="s">
        <v>102</v>
      </c>
      <c r="H87" s="174">
        <f>20*MáxMeses/'FAD-Identificacao'!$Q$5</f>
        <v>20</v>
      </c>
      <c r="I87" s="23" t="s">
        <v>101</v>
      </c>
      <c r="J87" s="136">
        <f>ROUNDUP(4*'FAD-Identificacao'!$Q$5/MáxMeses,0)</f>
        <v>4</v>
      </c>
      <c r="K87" s="49">
        <v>80</v>
      </c>
      <c r="L87" s="70">
        <f>COUNTA('FAD-DimensaoTecnicaCientifica'!B339:R344)</f>
        <v>0</v>
      </c>
      <c r="M87" s="70">
        <f>IF(L87&lt;J87,L87*H87,K87)</f>
        <v>0</v>
      </c>
    </row>
    <row r="88" spans="1:13" x14ac:dyDescent="0.3">
      <c r="A88" s="271"/>
      <c r="B88" s="259"/>
      <c r="C88" s="259"/>
      <c r="D88" s="73" t="s">
        <v>225</v>
      </c>
      <c r="E88" s="77">
        <f>0.4*F88</f>
        <v>0</v>
      </c>
      <c r="F88" s="77">
        <f>IF(M88&gt;100,100,M88)</f>
        <v>0</v>
      </c>
      <c r="G88" s="76"/>
      <c r="H88" s="152"/>
      <c r="I88" s="79"/>
      <c r="J88" s="79"/>
      <c r="K88" s="79"/>
      <c r="L88" s="76" t="s">
        <v>225</v>
      </c>
      <c r="M88" s="87">
        <f>SUM(M61:M87)</f>
        <v>0</v>
      </c>
    </row>
    <row r="89" spans="1:13" ht="16.5" customHeight="1" x14ac:dyDescent="0.3">
      <c r="A89" s="271"/>
      <c r="B89" s="259"/>
      <c r="C89" s="259"/>
      <c r="D89" s="259" t="s">
        <v>103</v>
      </c>
      <c r="E89" s="259">
        <v>10</v>
      </c>
      <c r="F89" s="259">
        <v>100</v>
      </c>
      <c r="G89" s="38" t="s">
        <v>104</v>
      </c>
      <c r="H89" s="174">
        <f>20*MáxMeses/'FAD-Identificacao'!$Q$5</f>
        <v>20</v>
      </c>
      <c r="I89" s="124" t="s">
        <v>105</v>
      </c>
      <c r="J89" s="124">
        <f>ROUNDUP(3*'FAD-Identificacao'!$Q$5/MáxMeses,0)</f>
        <v>3</v>
      </c>
      <c r="K89" s="124">
        <v>60</v>
      </c>
      <c r="L89" s="69" t="str">
        <f>IF('FAD-DimensaoTecnicaCientifica'!R357&gt;=36,"3",IF('FAD-DimensaoTecnicaCientifica'!R357&gt;=24,"2",IF('FAD-DimensaoTecnicaCientifica'!R357&gt;=12,"1","0")))</f>
        <v>0</v>
      </c>
      <c r="M89" s="69">
        <f>L89*H89</f>
        <v>0</v>
      </c>
    </row>
    <row r="90" spans="1:13" x14ac:dyDescent="0.3">
      <c r="A90" s="271"/>
      <c r="B90" s="259"/>
      <c r="C90" s="259"/>
      <c r="D90" s="259"/>
      <c r="E90" s="259"/>
      <c r="F90" s="259"/>
      <c r="G90" s="38" t="s">
        <v>319</v>
      </c>
      <c r="H90" s="174"/>
      <c r="I90" s="124"/>
      <c r="J90" s="124"/>
      <c r="K90" s="124"/>
      <c r="L90" s="69"/>
      <c r="M90" s="69"/>
    </row>
    <row r="91" spans="1:13" x14ac:dyDescent="0.3">
      <c r="A91" s="271"/>
      <c r="B91" s="259"/>
      <c r="C91" s="259"/>
      <c r="D91" s="259"/>
      <c r="E91" s="259"/>
      <c r="F91" s="259"/>
      <c r="G91" s="43" t="s">
        <v>106</v>
      </c>
      <c r="H91" s="174">
        <f>20*MáxMeses/'FAD-Identificacao'!$Q$5</f>
        <v>20</v>
      </c>
      <c r="I91" s="124" t="s">
        <v>91</v>
      </c>
      <c r="J91" s="124">
        <f>ROUNDUP(5*'FAD-Identificacao'!$Q$5/MáxMeses,0)</f>
        <v>5</v>
      </c>
      <c r="K91" s="124">
        <v>100</v>
      </c>
      <c r="L91" s="69">
        <f>COUNTA('FAD-DimensaoTecnicaCientifica'!B362:R368)</f>
        <v>0</v>
      </c>
      <c r="M91" s="69">
        <f>IF(L91&lt;J91,L91*H91,K91)</f>
        <v>0</v>
      </c>
    </row>
    <row r="92" spans="1:13" x14ac:dyDescent="0.3">
      <c r="A92" s="271"/>
      <c r="B92" s="259"/>
      <c r="C92" s="259"/>
      <c r="D92" s="259"/>
      <c r="E92" s="259"/>
      <c r="F92" s="259"/>
      <c r="G92" s="43" t="s">
        <v>107</v>
      </c>
      <c r="H92" s="174">
        <f>10*MáxMeses/'FAD-Identificacao'!$Q$5</f>
        <v>10</v>
      </c>
      <c r="I92" s="124" t="s">
        <v>91</v>
      </c>
      <c r="J92" s="124">
        <f>ROUNDUP(10*'FAD-Identificacao'!$Q$5/MáxMeses,0)</f>
        <v>10</v>
      </c>
      <c r="K92" s="124">
        <v>100</v>
      </c>
      <c r="L92" s="69">
        <f>COUNTA('FAD-DimensaoTecnicaCientifica'!B371:R385)</f>
        <v>0</v>
      </c>
      <c r="M92" s="69">
        <f>IF(L92&lt;J92,L92*H92,K92)</f>
        <v>0</v>
      </c>
    </row>
    <row r="93" spans="1:13" x14ac:dyDescent="0.3">
      <c r="A93" s="86"/>
      <c r="B93" s="126"/>
      <c r="C93" s="126"/>
      <c r="D93" s="73" t="s">
        <v>225</v>
      </c>
      <c r="E93" s="77">
        <f>0.1*F93</f>
        <v>0</v>
      </c>
      <c r="F93" s="77">
        <f>IF(M93&gt;100,100,M93)</f>
        <v>0</v>
      </c>
      <c r="G93" s="76"/>
      <c r="H93" s="179"/>
      <c r="I93" s="79"/>
      <c r="J93" s="79"/>
      <c r="K93" s="79"/>
      <c r="L93" s="76" t="s">
        <v>225</v>
      </c>
      <c r="M93" s="87">
        <f>SUM(M89:M92)</f>
        <v>0</v>
      </c>
    </row>
    <row r="94" spans="1:13" ht="15" customHeight="1" x14ac:dyDescent="0.3">
      <c r="A94" s="54"/>
      <c r="B94" s="35"/>
      <c r="C94" s="35"/>
      <c r="D94" s="67" t="s">
        <v>155</v>
      </c>
      <c r="E94" s="84">
        <f>E93+E88+E60+E33</f>
        <v>0</v>
      </c>
      <c r="F94" s="35"/>
      <c r="G94" s="66"/>
      <c r="H94" s="180"/>
      <c r="I94" s="37"/>
      <c r="J94" s="37"/>
      <c r="K94" s="37"/>
      <c r="L94" s="66"/>
      <c r="M94" s="83"/>
    </row>
    <row r="95" spans="1:13" ht="14.25" customHeight="1" x14ac:dyDescent="0.3">
      <c r="A95" s="268" t="s">
        <v>108</v>
      </c>
      <c r="B95" s="266" t="s">
        <v>11</v>
      </c>
      <c r="C95" s="266">
        <v>100</v>
      </c>
      <c r="D95" s="273" t="s">
        <v>109</v>
      </c>
      <c r="E95" s="266">
        <v>90</v>
      </c>
      <c r="F95" s="266">
        <v>100</v>
      </c>
      <c r="G95" s="55" t="s">
        <v>110</v>
      </c>
      <c r="H95" s="181">
        <f>1.5*MáxMeses/'FAD-Identificacao'!$Q$5</f>
        <v>1.5</v>
      </c>
      <c r="I95" s="127" t="s">
        <v>111</v>
      </c>
      <c r="J95" s="124">
        <f>ROUNDUP(36*'FAD-Identificacao'!$Q$5/MáxMeses,0)</f>
        <v>36</v>
      </c>
      <c r="K95" s="56">
        <v>54</v>
      </c>
      <c r="L95" s="69">
        <f>Q6a</f>
        <v>0</v>
      </c>
      <c r="M95" s="69">
        <f t="shared" ref="M95:M109" si="4">IF(L95&lt;J95,L95*H95,K95)</f>
        <v>0</v>
      </c>
    </row>
    <row r="96" spans="1:13" ht="14.25" customHeight="1" x14ac:dyDescent="0.3">
      <c r="A96" s="269"/>
      <c r="B96" s="266"/>
      <c r="C96" s="266"/>
      <c r="D96" s="264"/>
      <c r="E96" s="266"/>
      <c r="F96" s="266"/>
      <c r="G96" s="55" t="s">
        <v>112</v>
      </c>
      <c r="H96" s="181">
        <f>1.7*MáxMeses/'FAD-Identificacao'!$Q$5</f>
        <v>1.7</v>
      </c>
      <c r="I96" s="127" t="s">
        <v>111</v>
      </c>
      <c r="J96" s="124">
        <f>ROUNDUP(36*'FAD-Identificacao'!$Q$5/MáxMeses,0)</f>
        <v>36</v>
      </c>
      <c r="K96" s="56">
        <v>61</v>
      </c>
      <c r="L96" s="69">
        <f>Q7a</f>
        <v>0</v>
      </c>
      <c r="M96" s="69">
        <f t="shared" si="4"/>
        <v>0</v>
      </c>
    </row>
    <row r="97" spans="1:13" ht="13.5" customHeight="1" x14ac:dyDescent="0.3">
      <c r="A97" s="269"/>
      <c r="B97" s="266"/>
      <c r="C97" s="266"/>
      <c r="D97" s="264"/>
      <c r="E97" s="266"/>
      <c r="F97" s="266"/>
      <c r="G97" s="55" t="s">
        <v>113</v>
      </c>
      <c r="H97" s="181">
        <f>1.3*MáxMeses/'FAD-Identificacao'!$Q$5</f>
        <v>1.3</v>
      </c>
      <c r="I97" s="127" t="s">
        <v>111</v>
      </c>
      <c r="J97" s="124">
        <f>ROUNDUP(36*'FAD-Identificacao'!$Q$5/MáxMeses,0)</f>
        <v>36</v>
      </c>
      <c r="K97" s="56">
        <v>47</v>
      </c>
      <c r="L97" s="69">
        <f>Q8a</f>
        <v>0</v>
      </c>
      <c r="M97" s="69">
        <f t="shared" si="4"/>
        <v>0</v>
      </c>
    </row>
    <row r="98" spans="1:13" ht="14.25" customHeight="1" x14ac:dyDescent="0.3">
      <c r="A98" s="269"/>
      <c r="B98" s="266"/>
      <c r="C98" s="266"/>
      <c r="D98" s="264"/>
      <c r="E98" s="266"/>
      <c r="F98" s="266"/>
      <c r="G98" s="55" t="s">
        <v>114</v>
      </c>
      <c r="H98" s="181">
        <f>1.4*MáxMeses/'FAD-Identificacao'!$Q$5</f>
        <v>1.4</v>
      </c>
      <c r="I98" s="127" t="s">
        <v>111</v>
      </c>
      <c r="J98" s="124">
        <f>ROUNDUP(36*'FAD-Identificacao'!$Q$5/MáxMeses,0)</f>
        <v>36</v>
      </c>
      <c r="K98" s="56">
        <v>50</v>
      </c>
      <c r="L98" s="69">
        <f>Q9a</f>
        <v>0</v>
      </c>
      <c r="M98" s="69">
        <f t="shared" si="4"/>
        <v>0</v>
      </c>
    </row>
    <row r="99" spans="1:13" ht="12.75" customHeight="1" x14ac:dyDescent="0.3">
      <c r="A99" s="269"/>
      <c r="B99" s="266"/>
      <c r="C99" s="266"/>
      <c r="D99" s="264"/>
      <c r="E99" s="266"/>
      <c r="F99" s="266"/>
      <c r="G99" s="55" t="s">
        <v>115</v>
      </c>
      <c r="H99" s="181">
        <f>2.8*MáxMeses/'FAD-Identificacao'!$Q$5</f>
        <v>2.8</v>
      </c>
      <c r="I99" s="127" t="s">
        <v>111</v>
      </c>
      <c r="J99" s="124">
        <f>ROUNDUP(36*'FAD-Identificacao'!$Q$5/MáxMeses,0)</f>
        <v>36</v>
      </c>
      <c r="K99" s="56">
        <v>100</v>
      </c>
      <c r="L99" s="69">
        <f>Q10a</f>
        <v>0</v>
      </c>
      <c r="M99" s="69">
        <f t="shared" si="4"/>
        <v>0</v>
      </c>
    </row>
    <row r="100" spans="1:13" x14ac:dyDescent="0.3">
      <c r="A100" s="269"/>
      <c r="B100" s="266"/>
      <c r="C100" s="266"/>
      <c r="D100" s="264"/>
      <c r="E100" s="266"/>
      <c r="F100" s="266"/>
      <c r="G100" s="55" t="s">
        <v>116</v>
      </c>
      <c r="H100" s="181">
        <f>1.4*MáxMeses/'FAD-Identificacao'!$Q$5</f>
        <v>1.4</v>
      </c>
      <c r="I100" s="127" t="s">
        <v>111</v>
      </c>
      <c r="J100" s="124">
        <f>ROUNDUP(36*'FAD-Identificacao'!$Q$5/MáxMeses,0)</f>
        <v>36</v>
      </c>
      <c r="K100" s="56">
        <v>50</v>
      </c>
      <c r="L100" s="69">
        <f>Q11a</f>
        <v>0</v>
      </c>
      <c r="M100" s="69">
        <f t="shared" si="4"/>
        <v>0</v>
      </c>
    </row>
    <row r="101" spans="1:13" x14ac:dyDescent="0.3">
      <c r="A101" s="269"/>
      <c r="B101" s="266"/>
      <c r="C101" s="266"/>
      <c r="D101" s="264"/>
      <c r="E101" s="266"/>
      <c r="F101" s="266"/>
      <c r="G101" s="55" t="s">
        <v>117</v>
      </c>
      <c r="H101" s="181">
        <f>2.8*MáxMeses/'FAD-Identificacao'!$Q$5</f>
        <v>2.8</v>
      </c>
      <c r="I101" s="127" t="s">
        <v>111</v>
      </c>
      <c r="J101" s="124">
        <f>ROUNDUP(36*'FAD-Identificacao'!$Q$5/MáxMeses,0)</f>
        <v>36</v>
      </c>
      <c r="K101" s="56">
        <v>100</v>
      </c>
      <c r="L101" s="69">
        <f>Q12a</f>
        <v>0</v>
      </c>
      <c r="M101" s="69">
        <f t="shared" si="4"/>
        <v>0</v>
      </c>
    </row>
    <row r="102" spans="1:13" x14ac:dyDescent="0.3">
      <c r="A102" s="269"/>
      <c r="B102" s="266"/>
      <c r="C102" s="266"/>
      <c r="D102" s="264"/>
      <c r="E102" s="266"/>
      <c r="F102" s="266"/>
      <c r="G102" s="55" t="s">
        <v>118</v>
      </c>
      <c r="H102" s="181">
        <f>1.4*MáxMeses/'FAD-Identificacao'!$Q$5</f>
        <v>1.4</v>
      </c>
      <c r="I102" s="127" t="s">
        <v>111</v>
      </c>
      <c r="J102" s="124">
        <f>ROUNDUP(36*'FAD-Identificacao'!$Q$5/MáxMeses,0)</f>
        <v>36</v>
      </c>
      <c r="K102" s="56">
        <v>50</v>
      </c>
      <c r="L102" s="69">
        <f>Q13a</f>
        <v>0</v>
      </c>
      <c r="M102" s="69">
        <f t="shared" si="4"/>
        <v>0</v>
      </c>
    </row>
    <row r="103" spans="1:13" ht="26" x14ac:dyDescent="0.3">
      <c r="A103" s="269"/>
      <c r="B103" s="266"/>
      <c r="C103" s="266"/>
      <c r="D103" s="264"/>
      <c r="E103" s="266"/>
      <c r="F103" s="266"/>
      <c r="G103" s="57" t="s">
        <v>119</v>
      </c>
      <c r="H103" s="181">
        <f>10*MáxMeses/'FAD-Identificacao'!$Q$5</f>
        <v>10</v>
      </c>
      <c r="I103" s="127" t="s">
        <v>120</v>
      </c>
      <c r="J103" s="124">
        <f>ROUNDUP(6*'FAD-Identificacao'!$Q$5/MáxMeses,0)</f>
        <v>6</v>
      </c>
      <c r="K103" s="56">
        <v>60</v>
      </c>
      <c r="L103" s="69">
        <f>COUNTA('FAD-DimensaoOrganizacional'!B18:R26)</f>
        <v>0</v>
      </c>
      <c r="M103" s="69">
        <f t="shared" si="4"/>
        <v>0</v>
      </c>
    </row>
    <row r="104" spans="1:13" ht="15.75" customHeight="1" x14ac:dyDescent="0.3">
      <c r="A104" s="269"/>
      <c r="B104" s="266"/>
      <c r="C104" s="266"/>
      <c r="D104" s="264"/>
      <c r="E104" s="266"/>
      <c r="F104" s="266"/>
      <c r="G104" s="55" t="s">
        <v>121</v>
      </c>
      <c r="H104" s="181">
        <f>5*MáxMeses/'FAD-Identificacao'!$Q$5</f>
        <v>5</v>
      </c>
      <c r="I104" s="127" t="s">
        <v>120</v>
      </c>
      <c r="J104" s="124">
        <f>ROUNDUP(6*'FAD-Identificacao'!$Q$5/MáxMeses,0)</f>
        <v>6</v>
      </c>
      <c r="K104" s="56">
        <v>30</v>
      </c>
      <c r="L104" s="69">
        <f>COUNTA('FAD-DimensaoOrganizacional'!B29:R37)</f>
        <v>0</v>
      </c>
      <c r="M104" s="69">
        <f t="shared" si="4"/>
        <v>0</v>
      </c>
    </row>
    <row r="105" spans="1:13" ht="27.75" customHeight="1" x14ac:dyDescent="0.3">
      <c r="A105" s="269"/>
      <c r="B105" s="266"/>
      <c r="C105" s="266"/>
      <c r="D105" s="264"/>
      <c r="E105" s="266"/>
      <c r="F105" s="266"/>
      <c r="G105" s="55" t="s">
        <v>122</v>
      </c>
      <c r="H105" s="181">
        <f>20*MáxMeses/'FAD-Identificacao'!$Q$5</f>
        <v>20</v>
      </c>
      <c r="I105" s="127" t="s">
        <v>120</v>
      </c>
      <c r="J105" s="124">
        <f>ROUNDUP(3*'FAD-Identificacao'!$Q$5/MáxMeses,0)</f>
        <v>3</v>
      </c>
      <c r="K105" s="56">
        <v>60</v>
      </c>
      <c r="L105" s="69">
        <f>COUNTA('FAD-DimensaoOrganizacional'!B40:R44)</f>
        <v>0</v>
      </c>
      <c r="M105" s="69">
        <f t="shared" si="4"/>
        <v>0</v>
      </c>
    </row>
    <row r="106" spans="1:13" ht="25.5" customHeight="1" x14ac:dyDescent="0.3">
      <c r="A106" s="269"/>
      <c r="B106" s="266"/>
      <c r="C106" s="266"/>
      <c r="D106" s="264"/>
      <c r="E106" s="266"/>
      <c r="F106" s="266"/>
      <c r="G106" s="57" t="s">
        <v>123</v>
      </c>
      <c r="H106" s="181">
        <f>15*MáxMeses/'FAD-Identificacao'!$Q$5</f>
        <v>15</v>
      </c>
      <c r="I106" s="127" t="s">
        <v>120</v>
      </c>
      <c r="J106" s="124">
        <f>ROUNDUP(3*'FAD-Identificacao'!$Q$5/MáxMeses,0)</f>
        <v>3</v>
      </c>
      <c r="K106" s="56">
        <v>45</v>
      </c>
      <c r="L106" s="69">
        <f>COUNTA('FAD-DimensaoOrganizacional'!B47:R51)</f>
        <v>0</v>
      </c>
      <c r="M106" s="69">
        <f t="shared" si="4"/>
        <v>0</v>
      </c>
    </row>
    <row r="107" spans="1:13" ht="26.25" customHeight="1" x14ac:dyDescent="0.3">
      <c r="A107" s="269"/>
      <c r="B107" s="266"/>
      <c r="C107" s="266"/>
      <c r="D107" s="264"/>
      <c r="E107" s="266"/>
      <c r="F107" s="266"/>
      <c r="G107" s="55" t="s">
        <v>314</v>
      </c>
      <c r="H107" s="181">
        <f>20*MáxMeses/'FAD-Identificacao'!$Q$5</f>
        <v>20</v>
      </c>
      <c r="I107" s="127" t="s">
        <v>120</v>
      </c>
      <c r="J107" s="124">
        <f>ROUNDUP(3*'FAD-Identificacao'!$Q$5/MáxMeses,0)</f>
        <v>3</v>
      </c>
      <c r="K107" s="56">
        <v>60</v>
      </c>
      <c r="L107" s="69">
        <f>COUNTA('FAD-DimensaoOrganizacional'!B54:R58)</f>
        <v>0</v>
      </c>
      <c r="M107" s="69">
        <f t="shared" si="4"/>
        <v>0</v>
      </c>
    </row>
    <row r="108" spans="1:13" x14ac:dyDescent="0.3">
      <c r="A108" s="269"/>
      <c r="B108" s="266"/>
      <c r="C108" s="266"/>
      <c r="D108" s="264"/>
      <c r="E108" s="266"/>
      <c r="F108" s="266"/>
      <c r="G108" s="57" t="s">
        <v>124</v>
      </c>
      <c r="H108" s="181">
        <f>2.1*MáxMeses/'FAD-Identificacao'!$Q$5</f>
        <v>2.1</v>
      </c>
      <c r="I108" s="127" t="s">
        <v>111</v>
      </c>
      <c r="J108" s="124">
        <f>ROUNDUP(36*'FAD-Identificacao'!$Q$5/MáxMeses,0)</f>
        <v>36</v>
      </c>
      <c r="K108" s="56">
        <v>76</v>
      </c>
      <c r="L108" s="69">
        <f>Q14a</f>
        <v>0</v>
      </c>
      <c r="M108" s="69">
        <f t="shared" si="4"/>
        <v>0</v>
      </c>
    </row>
    <row r="109" spans="1:13" x14ac:dyDescent="0.3">
      <c r="A109" s="269"/>
      <c r="B109" s="266"/>
      <c r="C109" s="266"/>
      <c r="D109" s="265"/>
      <c r="E109" s="267"/>
      <c r="F109" s="267"/>
      <c r="G109" s="58" t="s">
        <v>125</v>
      </c>
      <c r="H109" s="182">
        <f>1.4*MáxMeses/'FAD-Identificacao'!$Q$5</f>
        <v>1.4</v>
      </c>
      <c r="I109" s="128" t="s">
        <v>111</v>
      </c>
      <c r="J109" s="124">
        <f>ROUNDUP(36*'FAD-Identificacao'!$Q$5/MáxMeses,0)</f>
        <v>36</v>
      </c>
      <c r="K109" s="59">
        <v>50</v>
      </c>
      <c r="L109" s="70">
        <f>Q15a</f>
        <v>0</v>
      </c>
      <c r="M109" s="70">
        <f t="shared" si="4"/>
        <v>0</v>
      </c>
    </row>
    <row r="110" spans="1:13" x14ac:dyDescent="0.3">
      <c r="A110" s="269"/>
      <c r="B110" s="266"/>
      <c r="C110" s="266"/>
      <c r="D110" s="73" t="s">
        <v>225</v>
      </c>
      <c r="E110" s="74">
        <f>(0.9*F110)</f>
        <v>0</v>
      </c>
      <c r="F110" s="77">
        <f>IF(M110&gt;100,100,M110)</f>
        <v>0</v>
      </c>
      <c r="G110" s="76"/>
      <c r="H110" s="183"/>
      <c r="I110" s="78"/>
      <c r="J110" s="79"/>
      <c r="K110" s="80"/>
      <c r="L110" s="76" t="s">
        <v>225</v>
      </c>
      <c r="M110" s="87">
        <f>SUM(M95:M109)</f>
        <v>0</v>
      </c>
    </row>
    <row r="111" spans="1:13" x14ac:dyDescent="0.3">
      <c r="A111" s="269"/>
      <c r="B111" s="266"/>
      <c r="C111" s="266"/>
      <c r="D111" s="274" t="s">
        <v>126</v>
      </c>
      <c r="E111" s="276">
        <v>10</v>
      </c>
      <c r="F111" s="276">
        <v>100</v>
      </c>
      <c r="G111" s="68" t="s">
        <v>127</v>
      </c>
      <c r="H111" s="181">
        <f>17*MáxMeses/'FAD-Identificacao'!$Q$5</f>
        <v>17</v>
      </c>
      <c r="I111" s="127" t="s">
        <v>66</v>
      </c>
      <c r="J111" s="124">
        <f>ROUNDUP(6*'FAD-Identificacao'!$Q$5/MáxMeses,0)</f>
        <v>6</v>
      </c>
      <c r="K111" s="125">
        <v>100</v>
      </c>
      <c r="L111" s="71">
        <f>COUNTA('FAD-DimensaoOrganizacional'!B64:G72)</f>
        <v>0</v>
      </c>
      <c r="M111" s="69">
        <f>IF(L111&lt;J111,L111*H111,K111)</f>
        <v>0</v>
      </c>
    </row>
    <row r="112" spans="1:13" ht="14" customHeight="1" x14ac:dyDescent="0.3">
      <c r="A112" s="270"/>
      <c r="B112" s="267"/>
      <c r="C112" s="267"/>
      <c r="D112" s="265"/>
      <c r="E112" s="267"/>
      <c r="F112" s="267"/>
      <c r="G112" s="60" t="s">
        <v>315</v>
      </c>
      <c r="H112" s="182">
        <f>17*MáxMeses/'FAD-Identificacao'!$Q$5</f>
        <v>17</v>
      </c>
      <c r="I112" s="128" t="s">
        <v>120</v>
      </c>
      <c r="J112" s="124">
        <f>ROUNDUP(6*'FAD-Identificacao'!$Q$5/MáxMeses,0)</f>
        <v>6</v>
      </c>
      <c r="K112" s="126">
        <v>100</v>
      </c>
      <c r="L112" s="70">
        <f>COUNTA('FAD-DimensaoOrganizacional'!B75:R83)</f>
        <v>0</v>
      </c>
      <c r="M112" s="69">
        <f>IF(L112&lt;J112,L112*H112,K112)</f>
        <v>0</v>
      </c>
    </row>
    <row r="113" spans="1:13" ht="14" customHeight="1" x14ac:dyDescent="0.3">
      <c r="A113" s="81"/>
      <c r="B113" s="75"/>
      <c r="C113" s="75"/>
      <c r="D113" s="76" t="s">
        <v>225</v>
      </c>
      <c r="E113" s="75">
        <f>(0.1*F113)</f>
        <v>0</v>
      </c>
      <c r="F113" s="77">
        <f>IF(M113&gt;100,100,M113)</f>
        <v>0</v>
      </c>
      <c r="G113" s="76"/>
      <c r="H113" s="77"/>
      <c r="I113" s="78"/>
      <c r="J113" s="79"/>
      <c r="K113" s="77"/>
      <c r="L113" s="76" t="s">
        <v>225</v>
      </c>
      <c r="M113" s="87">
        <f>SUM(M111:M112)</f>
        <v>0</v>
      </c>
    </row>
    <row r="114" spans="1:13" ht="15" customHeight="1" x14ac:dyDescent="0.3">
      <c r="A114" s="54"/>
      <c r="B114" s="35"/>
      <c r="C114" s="35"/>
      <c r="D114" s="67" t="s">
        <v>155</v>
      </c>
      <c r="E114" s="82">
        <f>E110+E113</f>
        <v>0</v>
      </c>
      <c r="F114" s="72"/>
      <c r="G114" s="66"/>
      <c r="H114" s="37"/>
      <c r="I114" s="37"/>
      <c r="J114" s="37"/>
      <c r="K114" s="37"/>
      <c r="L114" s="66"/>
      <c r="M114" s="83"/>
    </row>
    <row r="115" spans="1:13" x14ac:dyDescent="0.3">
      <c r="E115" s="88"/>
    </row>
    <row r="118" spans="1:13" ht="14.5" x14ac:dyDescent="0.35">
      <c r="A118" t="s">
        <v>269</v>
      </c>
    </row>
    <row r="119" spans="1:13" ht="14.5" x14ac:dyDescent="0.35">
      <c r="A119" t="s">
        <v>270</v>
      </c>
    </row>
    <row r="120" spans="1:13" ht="14.5" x14ac:dyDescent="0.35">
      <c r="A120" t="s">
        <v>271</v>
      </c>
    </row>
  </sheetData>
  <sheetProtection password="E155" sheet="1" objects="1" scenarios="1"/>
  <mergeCells count="52">
    <mergeCell ref="A1:M1"/>
    <mergeCell ref="L9:L12"/>
    <mergeCell ref="M9:M12"/>
    <mergeCell ref="L13:L18"/>
    <mergeCell ref="M13:M18"/>
    <mergeCell ref="A4:A24"/>
    <mergeCell ref="B4:B24"/>
    <mergeCell ref="D4:D7"/>
    <mergeCell ref="D20:D24"/>
    <mergeCell ref="D9:D18"/>
    <mergeCell ref="E9:E18"/>
    <mergeCell ref="F9:F18"/>
    <mergeCell ref="K13:K18"/>
    <mergeCell ref="K9:K12"/>
    <mergeCell ref="I9:I12"/>
    <mergeCell ref="J9:J12"/>
    <mergeCell ref="L27:L31"/>
    <mergeCell ref="M27:M31"/>
    <mergeCell ref="C95:C112"/>
    <mergeCell ref="D95:D109"/>
    <mergeCell ref="E95:E109"/>
    <mergeCell ref="F95:F109"/>
    <mergeCell ref="D111:D112"/>
    <mergeCell ref="D27:D32"/>
    <mergeCell ref="D61:D87"/>
    <mergeCell ref="D34:D59"/>
    <mergeCell ref="E89:E92"/>
    <mergeCell ref="F89:F92"/>
    <mergeCell ref="E111:E112"/>
    <mergeCell ref="F27:F32"/>
    <mergeCell ref="E27:E32"/>
    <mergeCell ref="F111:F112"/>
    <mergeCell ref="B95:B112"/>
    <mergeCell ref="A95:A112"/>
    <mergeCell ref="C4:C24"/>
    <mergeCell ref="A27:A92"/>
    <mergeCell ref="B27:B92"/>
    <mergeCell ref="K27:K31"/>
    <mergeCell ref="C27:C92"/>
    <mergeCell ref="D89:D92"/>
    <mergeCell ref="F4:F7"/>
    <mergeCell ref="F20:F24"/>
    <mergeCell ref="E4:E7"/>
    <mergeCell ref="E20:E24"/>
    <mergeCell ref="E61:E87"/>
    <mergeCell ref="F61:F87"/>
    <mergeCell ref="E34:E59"/>
    <mergeCell ref="F34:F59"/>
    <mergeCell ref="J13:J18"/>
    <mergeCell ref="J27:J31"/>
    <mergeCell ref="I27:I31"/>
    <mergeCell ref="I13:I1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horizontalDpi="4294967292" verticalDpi="4294967292" r:id="rId1"/>
  <headerFooter>
    <oddFooter>&amp;R&amp;8Pág &amp;P de &amp;N</oddFooter>
  </headerFooter>
  <rowBreaks count="2" manualBreakCount="2">
    <brk id="39" max="12" man="1"/>
    <brk id="94" max="12" man="1"/>
  </rowBreaks>
  <ignoredErrors>
    <ignoredError sqref="H21 H37 H47 H106 H100:H101 H99 M110" formula="1"/>
  </ignoredErrors>
  <extLst>
    <ext xmlns:mx="http://schemas.microsoft.com/office/mac/excel/2008/main" uri="{64002731-A6B0-56B0-2670-7721B7C09600}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6">
    <pageSetUpPr fitToPage="1"/>
  </sheetPr>
  <dimension ref="A1:O992"/>
  <sheetViews>
    <sheetView showGridLines="0" zoomScalePageLayoutView="80" workbookViewId="0">
      <selection sqref="A1:A27"/>
    </sheetView>
  </sheetViews>
  <sheetFormatPr defaultColWidth="12.81640625" defaultRowHeight="14.5" x14ac:dyDescent="0.35"/>
  <cols>
    <col min="1" max="1" width="7.36328125" bestFit="1" customWidth="1"/>
    <col min="2" max="2" width="126" bestFit="1" customWidth="1"/>
    <col min="3" max="3" width="22.6328125" customWidth="1"/>
    <col min="4" max="4" width="25.36328125" customWidth="1"/>
    <col min="5" max="5" width="6.6328125" customWidth="1"/>
    <col min="6" max="6" width="2.81640625" customWidth="1"/>
    <col min="7" max="7" width="0" hidden="1" customWidth="1"/>
    <col min="8" max="8" width="43.6328125" customWidth="1"/>
    <col min="9" max="12" width="5.81640625" hidden="1" customWidth="1"/>
    <col min="13" max="13" width="7.1796875" hidden="1" customWidth="1"/>
    <col min="14" max="14" width="13.81640625" hidden="1" customWidth="1"/>
    <col min="15" max="15" width="20.6328125" hidden="1" customWidth="1"/>
  </cols>
  <sheetData>
    <row r="1" spans="1:5" ht="30" customHeight="1" x14ac:dyDescent="0.55000000000000004">
      <c r="A1" s="297" t="s">
        <v>272</v>
      </c>
      <c r="B1" s="298" t="s">
        <v>273</v>
      </c>
      <c r="C1" s="299"/>
      <c r="D1" s="299"/>
      <c r="E1" s="299"/>
    </row>
    <row r="2" spans="1:5" ht="15.75" customHeight="1" x14ac:dyDescent="0.35">
      <c r="A2" s="297"/>
      <c r="B2" s="100" t="s">
        <v>274</v>
      </c>
      <c r="C2" s="101" t="s">
        <v>275</v>
      </c>
      <c r="D2" s="300" t="s">
        <v>276</v>
      </c>
      <c r="E2" s="301"/>
    </row>
    <row r="3" spans="1:5" ht="15.75" customHeight="1" x14ac:dyDescent="0.35">
      <c r="A3" s="297"/>
      <c r="B3" s="102" t="s">
        <v>277</v>
      </c>
      <c r="C3" s="122">
        <f>PontuacaoDimensao!F8</f>
        <v>0</v>
      </c>
      <c r="D3" s="103" t="s">
        <v>278</v>
      </c>
      <c r="E3" s="104">
        <v>70</v>
      </c>
    </row>
    <row r="4" spans="1:5" ht="15.75" customHeight="1" x14ac:dyDescent="0.35">
      <c r="A4" s="297"/>
      <c r="B4" s="102" t="s">
        <v>279</v>
      </c>
      <c r="C4" s="122">
        <f>PontuacaoDimensao!F19</f>
        <v>0</v>
      </c>
      <c r="D4" s="103" t="s">
        <v>280</v>
      </c>
      <c r="E4" s="104">
        <v>5</v>
      </c>
    </row>
    <row r="5" spans="1:5" ht="15.75" customHeight="1" x14ac:dyDescent="0.35">
      <c r="A5" s="297"/>
      <c r="B5" s="105" t="s">
        <v>281</v>
      </c>
      <c r="C5" s="123">
        <f>PontuacaoDimensao!F25</f>
        <v>0</v>
      </c>
      <c r="D5" s="106" t="s">
        <v>282</v>
      </c>
      <c r="E5" s="107">
        <v>25</v>
      </c>
    </row>
    <row r="6" spans="1:5" ht="35.25" customHeight="1" x14ac:dyDescent="0.55000000000000004">
      <c r="A6" s="297"/>
      <c r="B6" s="298" t="s">
        <v>283</v>
      </c>
      <c r="C6" s="299"/>
      <c r="D6" s="299"/>
      <c r="E6" s="299"/>
    </row>
    <row r="7" spans="1:5" ht="15.75" customHeight="1" x14ac:dyDescent="0.35">
      <c r="A7" s="297"/>
      <c r="B7" s="100" t="s">
        <v>284</v>
      </c>
      <c r="C7" s="101" t="s">
        <v>275</v>
      </c>
      <c r="D7" s="300" t="s">
        <v>276</v>
      </c>
      <c r="E7" s="301"/>
    </row>
    <row r="8" spans="1:5" ht="15.75" customHeight="1" x14ac:dyDescent="0.35">
      <c r="A8" s="297"/>
      <c r="B8" s="102" t="s">
        <v>285</v>
      </c>
      <c r="C8" s="122">
        <f>PontuacaoDimensao!F33</f>
        <v>0</v>
      </c>
      <c r="D8" s="103" t="s">
        <v>278</v>
      </c>
      <c r="E8" s="104">
        <v>10</v>
      </c>
    </row>
    <row r="9" spans="1:5" ht="15.75" customHeight="1" x14ac:dyDescent="0.35">
      <c r="A9" s="297"/>
      <c r="B9" s="102" t="s">
        <v>286</v>
      </c>
      <c r="C9" s="122">
        <f>PontuacaoDimensao!F60</f>
        <v>0</v>
      </c>
      <c r="D9" s="103" t="s">
        <v>280</v>
      </c>
      <c r="E9" s="104">
        <v>50</v>
      </c>
    </row>
    <row r="10" spans="1:5" ht="15.75" customHeight="1" x14ac:dyDescent="0.35">
      <c r="A10" s="297"/>
      <c r="B10" s="102" t="s">
        <v>287</v>
      </c>
      <c r="C10" s="122">
        <f>PontuacaoDimensao!F88</f>
        <v>0</v>
      </c>
      <c r="D10" s="103" t="s">
        <v>288</v>
      </c>
      <c r="E10" s="104">
        <v>40</v>
      </c>
    </row>
    <row r="11" spans="1:5" ht="15.75" customHeight="1" x14ac:dyDescent="0.35">
      <c r="A11" s="297"/>
      <c r="B11" s="105" t="s">
        <v>289</v>
      </c>
      <c r="C11" s="123">
        <f>PontuacaoDimensao!F93</f>
        <v>0</v>
      </c>
      <c r="D11" s="106" t="s">
        <v>290</v>
      </c>
      <c r="E11" s="107">
        <v>10</v>
      </c>
    </row>
    <row r="12" spans="1:5" ht="35.25" customHeight="1" x14ac:dyDescent="0.55000000000000004">
      <c r="A12" s="297"/>
      <c r="B12" s="298" t="s">
        <v>291</v>
      </c>
      <c r="C12" s="299"/>
      <c r="D12" s="299"/>
      <c r="E12" s="299"/>
    </row>
    <row r="13" spans="1:5" ht="15.75" customHeight="1" x14ac:dyDescent="0.35">
      <c r="A13" s="297"/>
      <c r="B13" s="100" t="s">
        <v>284</v>
      </c>
      <c r="C13" s="101" t="s">
        <v>275</v>
      </c>
      <c r="D13" s="300" t="s">
        <v>276</v>
      </c>
      <c r="E13" s="301"/>
    </row>
    <row r="14" spans="1:5" ht="15.75" customHeight="1" x14ac:dyDescent="0.35">
      <c r="A14" s="297"/>
      <c r="B14" s="102" t="s">
        <v>292</v>
      </c>
      <c r="C14" s="122">
        <f>PontuacaoDimensao!F110</f>
        <v>0</v>
      </c>
      <c r="D14" s="103" t="s">
        <v>278</v>
      </c>
      <c r="E14" s="104">
        <v>90</v>
      </c>
    </row>
    <row r="15" spans="1:5" ht="15.75" customHeight="1" x14ac:dyDescent="0.35">
      <c r="A15" s="297"/>
      <c r="B15" s="105" t="s">
        <v>293</v>
      </c>
      <c r="C15" s="123">
        <f>PontuacaoDimensao!F113</f>
        <v>0</v>
      </c>
      <c r="D15" s="106" t="s">
        <v>294</v>
      </c>
      <c r="E15" s="107">
        <v>10</v>
      </c>
    </row>
    <row r="16" spans="1:5" ht="36" customHeight="1" x14ac:dyDescent="0.55000000000000004">
      <c r="A16" s="297"/>
      <c r="B16" s="298" t="s">
        <v>295</v>
      </c>
      <c r="C16" s="299"/>
      <c r="D16" s="299"/>
      <c r="E16" s="299"/>
    </row>
    <row r="17" spans="1:15" ht="15.75" customHeight="1" x14ac:dyDescent="0.35">
      <c r="A17" s="297"/>
      <c r="B17" s="100" t="s">
        <v>274</v>
      </c>
      <c r="C17" s="101" t="s">
        <v>275</v>
      </c>
      <c r="D17" s="300" t="s">
        <v>276</v>
      </c>
      <c r="E17" s="301"/>
      <c r="H17" s="286" t="s">
        <v>296</v>
      </c>
    </row>
    <row r="18" spans="1:15" ht="15.75" customHeight="1" x14ac:dyDescent="0.35">
      <c r="A18" s="297"/>
      <c r="B18" s="102" t="s">
        <v>273</v>
      </c>
      <c r="C18" s="108">
        <f>IF((SUMPRODUCT(C3:C5,E3:E5)/100)&gt;100,100,(SUMPRODUCT(C3:C5,E3:E5)/100))</f>
        <v>0</v>
      </c>
      <c r="D18" s="103" t="s">
        <v>297</v>
      </c>
      <c r="E18" s="109">
        <v>10</v>
      </c>
      <c r="H18" s="287"/>
    </row>
    <row r="19" spans="1:15" ht="15.75" customHeight="1" x14ac:dyDescent="0.35">
      <c r="A19" s="297"/>
      <c r="B19" s="102" t="s">
        <v>283</v>
      </c>
      <c r="C19" s="108">
        <f>IF((SUMPRODUCT(C8:C11,E8:E11)/100)&gt;100,100,(SUMPRODUCT(C8:C11,E8:E11)/100))</f>
        <v>0</v>
      </c>
      <c r="D19" s="103" t="s">
        <v>298</v>
      </c>
      <c r="E19" s="109">
        <v>60</v>
      </c>
      <c r="H19" s="287"/>
    </row>
    <row r="20" spans="1:15" ht="15.75" customHeight="1" x14ac:dyDescent="0.35">
      <c r="A20" s="297"/>
      <c r="B20" s="110" t="s">
        <v>291</v>
      </c>
      <c r="C20" s="111">
        <f>IF((SUMPRODUCT(C14:C15,E14:E15)/100)&gt;100,100,(SUMPRODUCT(C14:C15,E14:E15)/100))</f>
        <v>0</v>
      </c>
      <c r="D20" s="112" t="s">
        <v>299</v>
      </c>
      <c r="E20" s="113">
        <v>30</v>
      </c>
      <c r="H20" s="288"/>
    </row>
    <row r="21" spans="1:15" ht="15.75" customHeight="1" x14ac:dyDescent="0.35">
      <c r="A21" s="297"/>
    </row>
    <row r="22" spans="1:15" ht="15.75" customHeight="1" x14ac:dyDescent="0.35">
      <c r="A22" s="297"/>
      <c r="B22" s="289" t="s">
        <v>222</v>
      </c>
      <c r="C22" s="290"/>
      <c r="D22" s="291">
        <f>SUMPRODUCT(C18:C20,E18:E20)/100</f>
        <v>0</v>
      </c>
      <c r="E22" s="290"/>
    </row>
    <row r="23" spans="1:15" ht="15.75" hidden="1" customHeight="1" x14ac:dyDescent="0.35">
      <c r="A23" s="297"/>
      <c r="B23" s="289" t="s">
        <v>300</v>
      </c>
      <c r="C23" s="290"/>
      <c r="D23" s="291">
        <v>0</v>
      </c>
      <c r="E23" s="290"/>
      <c r="G23">
        <v>0</v>
      </c>
    </row>
    <row r="24" spans="1:15" ht="15.75" hidden="1" customHeight="1" x14ac:dyDescent="0.35">
      <c r="A24" s="297"/>
      <c r="B24" s="289" t="s">
        <v>301</v>
      </c>
      <c r="C24" s="290"/>
      <c r="D24" s="291">
        <f>solver_opt+D26a</f>
        <v>0</v>
      </c>
      <c r="E24" s="290"/>
      <c r="G24">
        <v>7.5</v>
      </c>
    </row>
    <row r="25" spans="1:15" ht="15.75" hidden="1" customHeight="1" x14ac:dyDescent="0.35">
      <c r="A25" s="297"/>
      <c r="B25" s="289" t="s">
        <v>302</v>
      </c>
      <c r="C25" s="290"/>
      <c r="D25" s="291" t="e">
        <f>P._Final_Normalizada</f>
        <v>#NAME?</v>
      </c>
      <c r="E25" s="290"/>
      <c r="G25">
        <v>-7.5</v>
      </c>
    </row>
    <row r="26" spans="1:15" ht="15.75" customHeight="1" x14ac:dyDescent="0.35">
      <c r="A26" s="297"/>
      <c r="B26" s="289" t="s">
        <v>303</v>
      </c>
      <c r="C26" s="290"/>
      <c r="D26" s="291">
        <f>(IF(D22&lt;50,D22*0.06,IF(D22&lt;75,D22*0.12-3,IF(D22&lt;90,D22*0.2-9,D22*0.04+5.4))))*(36-EXCEÇÕES!E14)/36+EXCEÇÕES!E14*0.25</f>
        <v>0</v>
      </c>
      <c r="E26" s="290"/>
    </row>
    <row r="27" spans="1:15" ht="15.75" customHeight="1" x14ac:dyDescent="0.35">
      <c r="A27" s="297"/>
      <c r="B27" s="289" t="s">
        <v>304</v>
      </c>
      <c r="C27" s="290"/>
      <c r="D27" s="302">
        <f>IF(D26&lt;3,N32,IF(D26&lt;6,N33,IF(D26&lt;9,N34,N35)))</f>
        <v>-1</v>
      </c>
      <c r="E27" s="290"/>
    </row>
    <row r="28" spans="1:15" ht="15.75" customHeight="1" x14ac:dyDescent="0.35">
      <c r="A28" s="114"/>
    </row>
    <row r="29" spans="1:15" ht="15.75" customHeight="1" thickBot="1" x14ac:dyDescent="0.4">
      <c r="A29" s="114"/>
      <c r="E29" s="115"/>
    </row>
    <row r="30" spans="1:15" ht="15.75" customHeight="1" thickTop="1" x14ac:dyDescent="0.35">
      <c r="A30" s="114"/>
      <c r="E30" s="115"/>
      <c r="I30" s="292" t="s">
        <v>303</v>
      </c>
      <c r="J30" s="293"/>
      <c r="K30" s="293"/>
      <c r="L30" s="293"/>
      <c r="M30" s="293"/>
      <c r="N30" s="293"/>
      <c r="O30" s="294"/>
    </row>
    <row r="31" spans="1:15" ht="15.75" customHeight="1" x14ac:dyDescent="0.35">
      <c r="A31" s="114"/>
      <c r="E31" s="115"/>
      <c r="I31" s="116"/>
      <c r="O31" s="117"/>
    </row>
    <row r="32" spans="1:15" ht="15.75" customHeight="1" x14ac:dyDescent="0.35">
      <c r="I32" s="295" t="s">
        <v>305</v>
      </c>
      <c r="J32" s="296"/>
      <c r="K32" s="296"/>
      <c r="L32" s="296"/>
      <c r="M32" s="296"/>
      <c r="N32" s="118">
        <v>-1</v>
      </c>
      <c r="O32" s="119" t="s">
        <v>306</v>
      </c>
    </row>
    <row r="33" spans="9:15" ht="15.75" customHeight="1" x14ac:dyDescent="0.35">
      <c r="I33" s="295" t="s">
        <v>307</v>
      </c>
      <c r="J33" s="296"/>
      <c r="K33" s="296"/>
      <c r="L33" s="296"/>
      <c r="M33" s="296"/>
      <c r="N33" s="118">
        <v>1</v>
      </c>
      <c r="O33" s="119" t="s">
        <v>308</v>
      </c>
    </row>
    <row r="34" spans="9:15" ht="15.75" customHeight="1" x14ac:dyDescent="0.35">
      <c r="I34" s="295" t="s">
        <v>309</v>
      </c>
      <c r="J34" s="296"/>
      <c r="K34" s="296"/>
      <c r="L34" s="296"/>
      <c r="M34" s="296"/>
      <c r="N34" s="118">
        <v>2</v>
      </c>
      <c r="O34" s="119" t="s">
        <v>310</v>
      </c>
    </row>
    <row r="35" spans="9:15" ht="15.75" customHeight="1" thickBot="1" x14ac:dyDescent="0.4">
      <c r="I35" s="284" t="s">
        <v>311</v>
      </c>
      <c r="J35" s="285"/>
      <c r="K35" s="285"/>
      <c r="L35" s="285"/>
      <c r="M35" s="285"/>
      <c r="N35" s="120">
        <v>3</v>
      </c>
      <c r="O35" s="121" t="s">
        <v>312</v>
      </c>
    </row>
    <row r="36" spans="9:15" ht="15.75" customHeight="1" thickTop="1" x14ac:dyDescent="0.35"/>
    <row r="37" spans="9:15" ht="15.75" customHeight="1" x14ac:dyDescent="0.35"/>
    <row r="38" spans="9:15" ht="15.75" customHeight="1" x14ac:dyDescent="0.35"/>
    <row r="39" spans="9:15" ht="15.75" customHeight="1" x14ac:dyDescent="0.35"/>
    <row r="40" spans="9:15" ht="15.75" customHeight="1" x14ac:dyDescent="0.35"/>
    <row r="41" spans="9:15" ht="15.75" customHeight="1" x14ac:dyDescent="0.35"/>
    <row r="42" spans="9:15" ht="15.75" customHeight="1" x14ac:dyDescent="0.35"/>
    <row r="43" spans="9:15" ht="15.75" customHeight="1" x14ac:dyDescent="0.35"/>
    <row r="44" spans="9:15" ht="15.75" customHeight="1" x14ac:dyDescent="0.35"/>
    <row r="45" spans="9:15" ht="15.75" customHeight="1" x14ac:dyDescent="0.35"/>
    <row r="46" spans="9:15" ht="15.75" customHeight="1" x14ac:dyDescent="0.35"/>
    <row r="47" spans="9:15" ht="15.75" customHeight="1" x14ac:dyDescent="0.35"/>
    <row r="48" spans="9:15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</sheetData>
  <sheetProtection password="E155" sheet="1" objects="1" scenarios="1"/>
  <mergeCells count="27">
    <mergeCell ref="A1:A27"/>
    <mergeCell ref="B1:E1"/>
    <mergeCell ref="D2:E2"/>
    <mergeCell ref="B6:E6"/>
    <mergeCell ref="D7:E7"/>
    <mergeCell ref="B12:E12"/>
    <mergeCell ref="D13:E13"/>
    <mergeCell ref="B16:E16"/>
    <mergeCell ref="D17:E17"/>
    <mergeCell ref="B25:C25"/>
    <mergeCell ref="B26:C26"/>
    <mergeCell ref="D26:E26"/>
    <mergeCell ref="B27:C27"/>
    <mergeCell ref="D27:E27"/>
    <mergeCell ref="I35:M35"/>
    <mergeCell ref="H17:H20"/>
    <mergeCell ref="B22:C22"/>
    <mergeCell ref="D22:E22"/>
    <mergeCell ref="B23:C23"/>
    <mergeCell ref="D23:E23"/>
    <mergeCell ref="B24:C24"/>
    <mergeCell ref="D24:E24"/>
    <mergeCell ref="D25:E25"/>
    <mergeCell ref="I30:O30"/>
    <mergeCell ref="I32:M32"/>
    <mergeCell ref="I33:M33"/>
    <mergeCell ref="I34:M34"/>
  </mergeCells>
  <phoneticPr fontId="9" type="noConversion"/>
  <dataValidations count="2">
    <dataValidation type="decimal" allowBlank="1" showInputMessage="1" showErrorMessage="1" promptTitle="Informação" prompt="Deverá colocar no máximo 100 pontos" sqref="C3:C5 C8:C11 C14:C15" xr:uid="{00000000-0002-0000-0700-000000000000}">
      <formula1>0</formula1>
      <formula2>100</formula2>
    </dataValidation>
    <dataValidation type="list" allowBlank="1" showErrorMessage="1" sqref="D23:E23" xr:uid="{00000000-0002-0000-0700-000001000000}">
      <formula1>$G$23:$G$25</formula1>
    </dataValidation>
  </dataValidations>
  <pageMargins left="0.7" right="0.7" top="0.75" bottom="0.75" header="0.3" footer="0.3"/>
  <pageSetup paperSize="9" scale="55" orientation="landscape" horizontalDpi="1200" verticalDpi="1200" r:id="rId1"/>
  <headerFooter>
    <oddHeader>&amp;L&amp;"-,Negrito"&amp;22ESTG&amp;R&amp;"-,Negrito"&amp;22Pontuação geral</oddHeader>
  </headerFooter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3BF1ED9027474D9797749F3FF39E3A" ma:contentTypeVersion="6" ma:contentTypeDescription="Criar um novo documento." ma:contentTypeScope="" ma:versionID="c53eaadff20ca897ef0b991f03d5a95d">
  <xsd:schema xmlns:xsd="http://www.w3.org/2001/XMLSchema" xmlns:xs="http://www.w3.org/2001/XMLSchema" xmlns:p="http://schemas.microsoft.com/office/2006/metadata/properties" xmlns:ns2="a56e1f30-37b3-4b0c-a4d9-96c5d070fc23" xmlns:ns3="8b8d18f1-207c-456a-b670-999ec08630f2" targetNamespace="http://schemas.microsoft.com/office/2006/metadata/properties" ma:root="true" ma:fieldsID="4b32924d9932fd1d45b11fef066a408a" ns2:_="" ns3:_="">
    <xsd:import namespace="a56e1f30-37b3-4b0c-a4d9-96c5d070fc23"/>
    <xsd:import namespace="8b8d18f1-207c-456a-b670-999ec0863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e1f30-37b3-4b0c-a4d9-96c5d070f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d18f1-207c-456a-b670-999ec0863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8d18f1-207c-456a-b670-999ec08630f2">
      <UserInfo>
        <DisplayName>Henrique Curado</DisplayName>
        <AccountId>16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23F5352-1E87-4E7B-A228-A618632C4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C16C00-16FD-4EF3-8381-E3899E115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6e1f30-37b3-4b0c-a4d9-96c5d070fc23"/>
    <ds:schemaRef ds:uri="8b8d18f1-207c-456a-b670-999ec0863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B61DFB-1F7F-442C-8A4C-2056A14719D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b8d18f1-207c-456a-b670-999ec08630f2"/>
    <ds:schemaRef ds:uri="http://schemas.microsoft.com/office/2006/documentManagement/types"/>
    <ds:schemaRef ds:uri="http://schemas.microsoft.com/office/2006/metadata/properties"/>
    <ds:schemaRef ds:uri="a56e1f30-37b3-4b0c-a4d9-96c5d070fc2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20</vt:i4>
      </vt:variant>
    </vt:vector>
  </HeadingPairs>
  <TitlesOfParts>
    <vt:vector size="28" baseType="lpstr">
      <vt:lpstr>Listas</vt:lpstr>
      <vt:lpstr>EXCEÇÕES</vt:lpstr>
      <vt:lpstr>FAD-Identificacao</vt:lpstr>
      <vt:lpstr>FAD-DimensaoPedagogica</vt:lpstr>
      <vt:lpstr>FAD-DimensaoTecnicaCientifica</vt:lpstr>
      <vt:lpstr>FAD-DimensaoOrganizacional</vt:lpstr>
      <vt:lpstr>PontuacaoDimensao</vt:lpstr>
      <vt:lpstr>PontuacaoGeral</vt:lpstr>
      <vt:lpstr>A6a</vt:lpstr>
      <vt:lpstr>PontuacaoDimensao!Área_de_Impressão</vt:lpstr>
      <vt:lpstr>D26a</vt:lpstr>
      <vt:lpstr>J62a</vt:lpstr>
      <vt:lpstr>M12a</vt:lpstr>
      <vt:lpstr>M24a</vt:lpstr>
      <vt:lpstr>MáxMeses</vt:lpstr>
      <vt:lpstr>Meses</vt:lpstr>
      <vt:lpstr>O57a</vt:lpstr>
      <vt:lpstr>Q10a</vt:lpstr>
      <vt:lpstr>Q11a</vt:lpstr>
      <vt:lpstr>Q12a</vt:lpstr>
      <vt:lpstr>Q13a</vt:lpstr>
      <vt:lpstr>Q14a</vt:lpstr>
      <vt:lpstr>Q15a</vt:lpstr>
      <vt:lpstr>Q6a</vt:lpstr>
      <vt:lpstr>Q7a</vt:lpstr>
      <vt:lpstr>Q8a</vt:lpstr>
      <vt:lpstr>Q9a</vt:lpstr>
      <vt:lpstr>PontuacaoGeral!solver_opt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sdg</dc:creator>
  <cp:keywords/>
  <dc:description/>
  <cp:lastModifiedBy>Luis Lima</cp:lastModifiedBy>
  <cp:revision/>
  <cp:lastPrinted>2019-01-16T11:55:47Z</cp:lastPrinted>
  <dcterms:created xsi:type="dcterms:W3CDTF">2006-09-16T00:00:00Z</dcterms:created>
  <dcterms:modified xsi:type="dcterms:W3CDTF">2025-02-12T16:21:17Z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0x010100143BF1ED9027474D9797749F3FF39E3A</vt:lpwstr>
  </property>
</Properties>
</file>